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committees\cpc\CPC PROJECT REPORTS &amp; ONE SHEET\"/>
    </mc:Choice>
  </mc:AlternateContent>
  <bookViews>
    <workbookView xWindow="0" yWindow="0" windowWidth="16785" windowHeight="7290"/>
  </bookViews>
  <sheets>
    <sheet name="Projects 2003-2022" sheetId="4" r:id="rId1"/>
    <sheet name="Orig Data" sheetId="1" r:id="rId2"/>
  </sheets>
  <definedNames>
    <definedName name="_xlnm._FilterDatabase" localSheetId="1" hidden="1">'Orig Data'!$A$1:$V$1</definedName>
  </definedNames>
  <calcPr calcId="162913"/>
</workbook>
</file>

<file path=xl/calcChain.xml><?xml version="1.0" encoding="utf-8"?>
<calcChain xmlns="http://schemas.openxmlformats.org/spreadsheetml/2006/main">
  <c r="I139" i="4" l="1"/>
  <c r="O163" i="4" l="1"/>
  <c r="N163" i="4"/>
  <c r="M163" i="4"/>
  <c r="L163" i="4"/>
  <c r="O162" i="4"/>
  <c r="N162" i="4"/>
  <c r="M162" i="4"/>
  <c r="L162" i="4"/>
  <c r="O161" i="4"/>
  <c r="N161" i="4"/>
  <c r="M161" i="4"/>
  <c r="L161" i="4"/>
  <c r="O160" i="4"/>
  <c r="N160" i="4"/>
  <c r="M160" i="4"/>
  <c r="L160" i="4"/>
  <c r="O159" i="4"/>
  <c r="N159" i="4"/>
  <c r="M159" i="4"/>
  <c r="L159" i="4"/>
  <c r="O158" i="4"/>
  <c r="N158" i="4"/>
  <c r="M158" i="4"/>
  <c r="L158" i="4"/>
  <c r="O157" i="4"/>
  <c r="N157" i="4"/>
  <c r="M157" i="4"/>
  <c r="L157" i="4"/>
  <c r="O156" i="4"/>
  <c r="N156" i="4"/>
  <c r="M156" i="4"/>
  <c r="L156" i="4"/>
  <c r="O155" i="4"/>
  <c r="N155" i="4"/>
  <c r="M155" i="4"/>
  <c r="L155" i="4"/>
  <c r="O154" i="4"/>
  <c r="N154" i="4"/>
  <c r="M154" i="4"/>
  <c r="L154" i="4"/>
  <c r="O153" i="4"/>
  <c r="N153" i="4"/>
  <c r="M153" i="4"/>
  <c r="L153" i="4"/>
  <c r="O152" i="4"/>
  <c r="N152" i="4"/>
  <c r="M152" i="4"/>
  <c r="L152" i="4"/>
  <c r="O151" i="4"/>
  <c r="N151" i="4"/>
  <c r="M151" i="4"/>
  <c r="L151" i="4"/>
  <c r="O150" i="4"/>
  <c r="N150" i="4"/>
  <c r="M150" i="4"/>
  <c r="L150" i="4"/>
  <c r="O149" i="4"/>
  <c r="N149" i="4"/>
  <c r="M149" i="4"/>
  <c r="L149" i="4"/>
  <c r="O148" i="4"/>
  <c r="N148" i="4"/>
  <c r="M148" i="4"/>
  <c r="L148" i="4"/>
  <c r="O147" i="4"/>
  <c r="N147" i="4"/>
  <c r="M147" i="4"/>
  <c r="L147" i="4"/>
  <c r="O146" i="4"/>
  <c r="N146" i="4"/>
  <c r="M146" i="4"/>
  <c r="L146" i="4"/>
  <c r="O145" i="4"/>
  <c r="N145" i="4"/>
  <c r="M145" i="4"/>
  <c r="L145" i="4"/>
  <c r="O144" i="4"/>
  <c r="N144" i="4"/>
  <c r="M144" i="4"/>
  <c r="L144" i="4"/>
  <c r="O143" i="4"/>
  <c r="N143" i="4"/>
  <c r="M143" i="4"/>
  <c r="L143" i="4"/>
  <c r="O142" i="4"/>
  <c r="N142" i="4"/>
  <c r="M142" i="4"/>
  <c r="L142" i="4"/>
  <c r="J103" i="4"/>
  <c r="G103" i="4"/>
  <c r="J52" i="4"/>
  <c r="J92" i="4"/>
  <c r="O141" i="4"/>
  <c r="N141" i="4"/>
  <c r="M141" i="4"/>
  <c r="L141" i="4"/>
  <c r="O140" i="4"/>
  <c r="N140" i="4"/>
  <c r="M140" i="4"/>
  <c r="L140" i="4"/>
  <c r="N138" i="4"/>
  <c r="M138" i="4"/>
  <c r="L138" i="4"/>
  <c r="I138" i="4"/>
  <c r="O138" i="4" s="1"/>
  <c r="O137" i="4"/>
  <c r="N137" i="4"/>
  <c r="L137" i="4"/>
  <c r="I137" i="4"/>
  <c r="M137" i="4" s="1"/>
  <c r="N136" i="4"/>
  <c r="M136" i="4"/>
  <c r="L136" i="4"/>
  <c r="I136" i="4"/>
  <c r="O136" i="4" s="1"/>
  <c r="N135" i="4"/>
  <c r="M135" i="4"/>
  <c r="L135" i="4"/>
  <c r="I135" i="4"/>
  <c r="O135" i="4" s="1"/>
  <c r="N134" i="4"/>
  <c r="M134" i="4"/>
  <c r="L134" i="4"/>
  <c r="I134" i="4"/>
  <c r="O134" i="4" s="1"/>
  <c r="O133" i="4"/>
  <c r="N133" i="4"/>
  <c r="L133" i="4"/>
  <c r="I133" i="4"/>
  <c r="M133" i="4" s="1"/>
  <c r="O132" i="4"/>
  <c r="N132" i="4"/>
  <c r="M132" i="4"/>
  <c r="L132" i="4"/>
  <c r="I132" i="4"/>
  <c r="N131" i="4"/>
  <c r="M131" i="4"/>
  <c r="L131" i="4"/>
  <c r="I131" i="4"/>
  <c r="O131" i="4" s="1"/>
  <c r="N130" i="4"/>
  <c r="M130" i="4"/>
  <c r="L130" i="4"/>
  <c r="I130" i="4"/>
  <c r="O130" i="4" s="1"/>
  <c r="N129" i="4"/>
  <c r="M129" i="4"/>
  <c r="L129" i="4"/>
  <c r="I129" i="4"/>
  <c r="O129" i="4" s="1"/>
  <c r="O128" i="4"/>
  <c r="M128" i="4"/>
  <c r="L128" i="4"/>
  <c r="I128" i="4"/>
  <c r="N128" i="4" s="1"/>
  <c r="O127" i="4"/>
  <c r="N127" i="4"/>
  <c r="M127" i="4"/>
  <c r="L127" i="4"/>
  <c r="O126" i="4"/>
  <c r="N126" i="4"/>
  <c r="M126" i="4"/>
  <c r="L126" i="4"/>
  <c r="N125" i="4"/>
  <c r="M125" i="4"/>
  <c r="L125" i="4"/>
  <c r="I125" i="4"/>
  <c r="O125" i="4" s="1"/>
  <c r="O124" i="4"/>
  <c r="N124" i="4"/>
  <c r="L124" i="4"/>
  <c r="I124" i="4"/>
  <c r="M124" i="4" s="1"/>
  <c r="O123" i="4"/>
  <c r="N123" i="4"/>
  <c r="M123" i="4"/>
  <c r="L123" i="4"/>
  <c r="I123" i="4"/>
  <c r="N122" i="4"/>
  <c r="M122" i="4"/>
  <c r="L122" i="4"/>
  <c r="I122" i="4"/>
  <c r="O122" i="4" s="1"/>
  <c r="O121" i="4"/>
  <c r="N121" i="4"/>
  <c r="L121" i="4"/>
  <c r="I121" i="4"/>
  <c r="M121" i="4" s="1"/>
  <c r="O120" i="4"/>
  <c r="M120" i="4"/>
  <c r="L120" i="4"/>
  <c r="I120" i="4"/>
  <c r="N120" i="4" s="1"/>
  <c r="O119" i="4"/>
  <c r="N119" i="4"/>
  <c r="L119" i="4"/>
  <c r="I119" i="4"/>
  <c r="M119" i="4" s="1"/>
  <c r="O118" i="4"/>
  <c r="N118" i="4"/>
  <c r="L118" i="4"/>
  <c r="I118" i="4"/>
  <c r="M118" i="4" s="1"/>
  <c r="O117" i="4"/>
  <c r="M117" i="4"/>
  <c r="L117" i="4"/>
  <c r="I117" i="4"/>
  <c r="N117" i="4" s="1"/>
  <c r="O116" i="4"/>
  <c r="N116" i="4"/>
  <c r="L116" i="4"/>
  <c r="I116" i="4"/>
  <c r="M116" i="4" s="1"/>
  <c r="N115" i="4"/>
  <c r="M115" i="4"/>
  <c r="L115" i="4"/>
  <c r="I115" i="4"/>
  <c r="O115" i="4" s="1"/>
  <c r="N114" i="4"/>
  <c r="M114" i="4"/>
  <c r="L114" i="4"/>
  <c r="I114" i="4"/>
  <c r="O114" i="4" s="1"/>
  <c r="O113" i="4"/>
  <c r="N113" i="4"/>
  <c r="L113" i="4"/>
  <c r="I113" i="4"/>
  <c r="M113" i="4" s="1"/>
  <c r="N112" i="4"/>
  <c r="M112" i="4"/>
  <c r="L112" i="4"/>
  <c r="I112" i="4"/>
  <c r="O112" i="4" s="1"/>
  <c r="O111" i="4"/>
  <c r="N111" i="4"/>
  <c r="L111" i="4"/>
  <c r="I111" i="4"/>
  <c r="M111" i="4" s="1"/>
  <c r="O110" i="4"/>
  <c r="N110" i="4"/>
  <c r="L110" i="4"/>
  <c r="I110" i="4"/>
  <c r="M110" i="4" s="1"/>
  <c r="O109" i="4"/>
  <c r="N109" i="4"/>
  <c r="L109" i="4"/>
  <c r="I109" i="4"/>
  <c r="M109" i="4" s="1"/>
  <c r="O108" i="4"/>
  <c r="N108" i="4"/>
  <c r="L108" i="4"/>
  <c r="I108" i="4"/>
  <c r="M108" i="4" s="1"/>
  <c r="O107" i="4"/>
  <c r="N107" i="4"/>
  <c r="L107" i="4"/>
  <c r="I107" i="4"/>
  <c r="M107" i="4" s="1"/>
  <c r="O106" i="4"/>
  <c r="N106" i="4"/>
  <c r="L106" i="4"/>
  <c r="I106" i="4"/>
  <c r="M106" i="4" s="1"/>
  <c r="N105" i="4"/>
  <c r="M105" i="4"/>
  <c r="L105" i="4"/>
  <c r="I105" i="4"/>
  <c r="O105" i="4" s="1"/>
  <c r="O104" i="4"/>
  <c r="N104" i="4"/>
  <c r="M104" i="4"/>
  <c r="L104" i="4"/>
  <c r="I104" i="4"/>
  <c r="N103" i="4"/>
  <c r="M103" i="4"/>
  <c r="L103" i="4"/>
  <c r="I103" i="4"/>
  <c r="O103" i="4" s="1"/>
  <c r="O102" i="4"/>
  <c r="N102" i="4"/>
  <c r="M102" i="4"/>
  <c r="I102" i="4"/>
  <c r="L102" i="4" s="1"/>
  <c r="O101" i="4"/>
  <c r="N101" i="4"/>
  <c r="M101" i="4"/>
  <c r="I101" i="4"/>
  <c r="L101" i="4" s="1"/>
  <c r="O100" i="4"/>
  <c r="N100" i="4"/>
  <c r="L100" i="4"/>
  <c r="I100" i="4"/>
  <c r="M100" i="4" s="1"/>
  <c r="N99" i="4"/>
  <c r="M99" i="4"/>
  <c r="L99" i="4"/>
  <c r="I99" i="4"/>
  <c r="O99" i="4" s="1"/>
  <c r="N98" i="4"/>
  <c r="M98" i="4"/>
  <c r="L98" i="4"/>
  <c r="I98" i="4"/>
  <c r="O98" i="4" s="1"/>
  <c r="O97" i="4"/>
  <c r="N97" i="4"/>
  <c r="M97" i="4"/>
  <c r="L97" i="4"/>
  <c r="O96" i="4"/>
  <c r="N96" i="4"/>
  <c r="L96" i="4"/>
  <c r="J96" i="4"/>
  <c r="I96" i="4"/>
  <c r="M96" i="4" s="1"/>
  <c r="O95" i="4"/>
  <c r="N95" i="4"/>
  <c r="L95" i="4"/>
  <c r="I95" i="4"/>
  <c r="M95" i="4" s="1"/>
  <c r="O94" i="4"/>
  <c r="N94" i="4"/>
  <c r="L94" i="4"/>
  <c r="I94" i="4"/>
  <c r="M94" i="4" s="1"/>
  <c r="O93" i="4"/>
  <c r="N93" i="4"/>
  <c r="L93" i="4"/>
  <c r="I93" i="4"/>
  <c r="M93" i="4" s="1"/>
  <c r="N92" i="4"/>
  <c r="M92" i="4"/>
  <c r="L92" i="4"/>
  <c r="I92" i="4"/>
  <c r="O92" i="4" s="1"/>
  <c r="N91" i="4"/>
  <c r="M91" i="4"/>
  <c r="L91" i="4"/>
  <c r="I91" i="4"/>
  <c r="O91" i="4" s="1"/>
  <c r="O90" i="4"/>
  <c r="N90" i="4"/>
  <c r="L90" i="4"/>
  <c r="I90" i="4"/>
  <c r="M90" i="4" s="1"/>
  <c r="N89" i="4"/>
  <c r="M89" i="4"/>
  <c r="L89" i="4"/>
  <c r="I89" i="4"/>
  <c r="O89" i="4" s="1"/>
  <c r="O88" i="4"/>
  <c r="N88" i="4"/>
  <c r="L88" i="4"/>
  <c r="I88" i="4"/>
  <c r="M88" i="4" s="1"/>
  <c r="O87" i="4"/>
  <c r="N87" i="4"/>
  <c r="M87" i="4"/>
  <c r="I87" i="4"/>
  <c r="L87" i="4" s="1"/>
  <c r="O86" i="4"/>
  <c r="N86" i="4"/>
  <c r="M86" i="4"/>
  <c r="L86" i="4"/>
  <c r="N85" i="4"/>
  <c r="M85" i="4"/>
  <c r="L85" i="4"/>
  <c r="I85" i="4"/>
  <c r="O85" i="4" s="1"/>
  <c r="N84" i="4"/>
  <c r="M84" i="4"/>
  <c r="L84" i="4"/>
  <c r="I84" i="4"/>
  <c r="O84" i="4" s="1"/>
  <c r="N83" i="4"/>
  <c r="M83" i="4"/>
  <c r="L83" i="4"/>
  <c r="I83" i="4"/>
  <c r="O83" i="4" s="1"/>
  <c r="O82" i="4"/>
  <c r="N82" i="4"/>
  <c r="M82" i="4"/>
  <c r="L82" i="4"/>
  <c r="I82" i="4"/>
  <c r="O81" i="4"/>
  <c r="N81" i="4"/>
  <c r="M81" i="4"/>
  <c r="L81" i="4"/>
  <c r="O80" i="4"/>
  <c r="N80" i="4"/>
  <c r="M80" i="4"/>
  <c r="J80" i="4"/>
  <c r="I80" i="4"/>
  <c r="L80" i="4" s="1"/>
  <c r="O79" i="4"/>
  <c r="N79" i="4"/>
  <c r="M79" i="4"/>
  <c r="L79" i="4"/>
  <c r="I79" i="4"/>
  <c r="O78" i="4"/>
  <c r="N78" i="4"/>
  <c r="M78" i="4"/>
  <c r="I78" i="4"/>
  <c r="L78" i="4" s="1"/>
  <c r="O77" i="4"/>
  <c r="N77" i="4"/>
  <c r="L77" i="4"/>
  <c r="I77" i="4"/>
  <c r="M77" i="4" s="1"/>
  <c r="O76" i="4"/>
  <c r="N76" i="4"/>
  <c r="L76" i="4"/>
  <c r="I76" i="4"/>
  <c r="M76" i="4" s="1"/>
  <c r="O75" i="4"/>
  <c r="N75" i="4"/>
  <c r="M75" i="4"/>
  <c r="I75" i="4"/>
  <c r="L75" i="4" s="1"/>
  <c r="O74" i="4"/>
  <c r="N74" i="4"/>
  <c r="M74" i="4"/>
  <c r="L74" i="4"/>
  <c r="I74" i="4"/>
  <c r="N73" i="4"/>
  <c r="M73" i="4"/>
  <c r="L73" i="4"/>
  <c r="I73" i="4"/>
  <c r="O73" i="4" s="1"/>
  <c r="O72" i="4"/>
  <c r="N72" i="4"/>
  <c r="L72" i="4"/>
  <c r="J72" i="4"/>
  <c r="I72" i="4"/>
  <c r="M72" i="4" s="1"/>
  <c r="O71" i="4"/>
  <c r="N71" i="4"/>
  <c r="M71" i="4"/>
  <c r="I71" i="4"/>
  <c r="L71" i="4" s="1"/>
  <c r="N70" i="4"/>
  <c r="M70" i="4"/>
  <c r="L70" i="4"/>
  <c r="I70" i="4"/>
  <c r="O70" i="4" s="1"/>
  <c r="O69" i="4"/>
  <c r="N69" i="4"/>
  <c r="L69" i="4"/>
  <c r="I69" i="4"/>
  <c r="M69" i="4" s="1"/>
  <c r="O68" i="4"/>
  <c r="N68" i="4"/>
  <c r="L68" i="4"/>
  <c r="I68" i="4"/>
  <c r="M68" i="4" s="1"/>
  <c r="N67" i="4"/>
  <c r="M67" i="4"/>
  <c r="L67" i="4"/>
  <c r="I67" i="4"/>
  <c r="O67" i="4" s="1"/>
  <c r="O66" i="4"/>
  <c r="N66" i="4"/>
  <c r="L66" i="4"/>
  <c r="I66" i="4"/>
  <c r="M66" i="4" s="1"/>
  <c r="O65" i="4"/>
  <c r="N65" i="4"/>
  <c r="L65" i="4"/>
  <c r="I65" i="4"/>
  <c r="M65" i="4" s="1"/>
  <c r="O64" i="4"/>
  <c r="N64" i="4"/>
  <c r="M64" i="4"/>
  <c r="L64" i="4"/>
  <c r="I64" i="4"/>
  <c r="O63" i="4"/>
  <c r="N63" i="4"/>
  <c r="M63" i="4"/>
  <c r="L63" i="4"/>
  <c r="I63" i="4"/>
  <c r="O62" i="4"/>
  <c r="N62" i="4"/>
  <c r="M62" i="4"/>
  <c r="J62" i="4"/>
  <c r="I62" i="4"/>
  <c r="L62" i="4" s="1"/>
  <c r="O61" i="4"/>
  <c r="N61" i="4"/>
  <c r="M61" i="4"/>
  <c r="L61" i="4"/>
  <c r="I61" i="4"/>
  <c r="N60" i="4"/>
  <c r="M60" i="4"/>
  <c r="L60" i="4"/>
  <c r="I60" i="4"/>
  <c r="O60" i="4" s="1"/>
  <c r="O59" i="4"/>
  <c r="N59" i="4"/>
  <c r="L59" i="4"/>
  <c r="I59" i="4"/>
  <c r="M59" i="4" s="1"/>
  <c r="O58" i="4"/>
  <c r="N58" i="4"/>
  <c r="L58" i="4"/>
  <c r="I58" i="4"/>
  <c r="M58" i="4" s="1"/>
  <c r="O57" i="4"/>
  <c r="N57" i="4"/>
  <c r="M57" i="4"/>
  <c r="L57" i="4"/>
  <c r="I57" i="4"/>
  <c r="O56" i="4"/>
  <c r="N56" i="4"/>
  <c r="M56" i="4"/>
  <c r="L56" i="4"/>
  <c r="I56" i="4"/>
  <c r="O55" i="4"/>
  <c r="N55" i="4"/>
  <c r="L55" i="4"/>
  <c r="I55" i="4"/>
  <c r="M55" i="4" s="1"/>
  <c r="O54" i="4"/>
  <c r="N54" i="4"/>
  <c r="L54" i="4"/>
  <c r="I54" i="4"/>
  <c r="M54" i="4" s="1"/>
  <c r="O53" i="4"/>
  <c r="N53" i="4"/>
  <c r="L53" i="4"/>
  <c r="I53" i="4"/>
  <c r="M53" i="4" s="1"/>
  <c r="O52" i="4"/>
  <c r="N52" i="4"/>
  <c r="M52" i="4"/>
  <c r="L52" i="4"/>
  <c r="I52" i="4"/>
  <c r="O51" i="4"/>
  <c r="N51" i="4"/>
  <c r="L51" i="4"/>
  <c r="I51" i="4"/>
  <c r="M51" i="4" s="1"/>
  <c r="O50" i="4"/>
  <c r="N50" i="4"/>
  <c r="L50" i="4"/>
  <c r="I50" i="4"/>
  <c r="M50" i="4" s="1"/>
  <c r="O49" i="4"/>
  <c r="N49" i="4"/>
  <c r="M49" i="4"/>
  <c r="L49" i="4"/>
  <c r="N48" i="4"/>
  <c r="M48" i="4"/>
  <c r="L48" i="4"/>
  <c r="I48" i="4"/>
  <c r="O48" i="4" s="1"/>
  <c r="O47" i="4"/>
  <c r="M47" i="4"/>
  <c r="L47" i="4"/>
  <c r="I47" i="4"/>
  <c r="N47" i="4" s="1"/>
  <c r="O46" i="4"/>
  <c r="N46" i="4"/>
  <c r="L46" i="4"/>
  <c r="I46" i="4"/>
  <c r="M46" i="4" s="1"/>
  <c r="O45" i="4"/>
  <c r="N45" i="4"/>
  <c r="M45" i="4"/>
  <c r="L45" i="4"/>
  <c r="I45" i="4"/>
  <c r="O44" i="4"/>
  <c r="N44" i="4"/>
  <c r="M44" i="4"/>
  <c r="L44" i="4"/>
  <c r="I44" i="4"/>
  <c r="O43" i="4"/>
  <c r="N43" i="4"/>
  <c r="L43" i="4"/>
  <c r="I43" i="4"/>
  <c r="O42" i="4"/>
  <c r="N42" i="4"/>
  <c r="M42" i="4"/>
  <c r="L42" i="4"/>
  <c r="I42" i="4"/>
  <c r="N41" i="4"/>
  <c r="M41" i="4"/>
  <c r="L41" i="4"/>
  <c r="I41" i="4"/>
  <c r="O41" i="4" s="1"/>
  <c r="O40" i="4"/>
  <c r="M40" i="4"/>
  <c r="L40" i="4"/>
  <c r="I40" i="4"/>
  <c r="N40" i="4" s="1"/>
  <c r="O39" i="4"/>
  <c r="N39" i="4"/>
  <c r="L39" i="4"/>
  <c r="I39" i="4"/>
  <c r="M39" i="4" s="1"/>
  <c r="N38" i="4"/>
  <c r="M38" i="4"/>
  <c r="L38" i="4"/>
  <c r="I38" i="4"/>
  <c r="O38" i="4" s="1"/>
  <c r="O37" i="4"/>
  <c r="N37" i="4"/>
  <c r="L37" i="4"/>
  <c r="I37" i="4"/>
  <c r="M37" i="4" s="1"/>
  <c r="O36" i="4"/>
  <c r="N36" i="4"/>
  <c r="L36" i="4"/>
  <c r="I36" i="4"/>
  <c r="M36" i="4" s="1"/>
  <c r="O35" i="4"/>
  <c r="N35" i="4"/>
  <c r="M35" i="4"/>
  <c r="L35" i="4"/>
  <c r="I35" i="4"/>
  <c r="O34" i="4"/>
  <c r="N34" i="4"/>
  <c r="M34" i="4"/>
  <c r="L34" i="4"/>
  <c r="O33" i="4"/>
  <c r="N33" i="4"/>
  <c r="M33" i="4"/>
  <c r="L33" i="4"/>
  <c r="I33" i="4"/>
  <c r="N32" i="4"/>
  <c r="M32" i="4"/>
  <c r="L32" i="4"/>
  <c r="J32" i="4"/>
  <c r="O32" i="4" s="1"/>
  <c r="I32" i="4"/>
  <c r="N31" i="4"/>
  <c r="M31" i="4"/>
  <c r="L31" i="4"/>
  <c r="I31" i="4"/>
  <c r="O31" i="4" s="1"/>
  <c r="O30" i="4"/>
  <c r="M30" i="4"/>
  <c r="L30" i="4"/>
  <c r="I30" i="4"/>
  <c r="N30" i="4" s="1"/>
  <c r="O29" i="4"/>
  <c r="N29" i="4"/>
  <c r="L29" i="4"/>
  <c r="I29" i="4"/>
  <c r="M29" i="4" s="1"/>
  <c r="O28" i="4"/>
  <c r="N28" i="4"/>
  <c r="L28" i="4"/>
  <c r="I28" i="4"/>
  <c r="M28" i="4" s="1"/>
  <c r="O27" i="4"/>
  <c r="N27" i="4"/>
  <c r="M27" i="4"/>
  <c r="L27" i="4"/>
  <c r="I27" i="4"/>
  <c r="N26" i="4"/>
  <c r="M26" i="4"/>
  <c r="L26" i="4"/>
  <c r="I26" i="4"/>
  <c r="O26" i="4" s="1"/>
  <c r="O25" i="4"/>
  <c r="N25" i="4"/>
  <c r="M25" i="4"/>
  <c r="L25" i="4"/>
  <c r="O24" i="4"/>
  <c r="N24" i="4"/>
  <c r="M24" i="4"/>
  <c r="I24" i="4"/>
  <c r="L24" i="4" s="1"/>
  <c r="O23" i="4"/>
  <c r="N23" i="4"/>
  <c r="L23" i="4"/>
  <c r="I23" i="4"/>
  <c r="M23" i="4" s="1"/>
  <c r="N22" i="4"/>
  <c r="M22" i="4"/>
  <c r="L22" i="4"/>
  <c r="I22" i="4"/>
  <c r="O22" i="4" s="1"/>
  <c r="N21" i="4"/>
  <c r="M21" i="4"/>
  <c r="L21" i="4"/>
  <c r="I21" i="4"/>
  <c r="O21" i="4" s="1"/>
  <c r="O20" i="4"/>
  <c r="N20" i="4"/>
  <c r="L20" i="4"/>
  <c r="I20" i="4"/>
  <c r="M20" i="4" s="1"/>
  <c r="N19" i="4"/>
  <c r="M19" i="4"/>
  <c r="L19" i="4"/>
  <c r="J19" i="4"/>
  <c r="O18" i="4"/>
  <c r="N18" i="4"/>
  <c r="M18" i="4"/>
  <c r="L18" i="4"/>
  <c r="I18" i="4"/>
  <c r="N17" i="4"/>
  <c r="M17" i="4"/>
  <c r="L17" i="4"/>
  <c r="I17" i="4"/>
  <c r="O17" i="4" s="1"/>
  <c r="N16" i="4"/>
  <c r="M16" i="4"/>
  <c r="L16" i="4"/>
  <c r="I16" i="4"/>
  <c r="O16" i="4" s="1"/>
  <c r="O15" i="4"/>
  <c r="N15" i="4"/>
  <c r="L15" i="4"/>
  <c r="I15" i="4"/>
  <c r="M15" i="4" s="1"/>
  <c r="O14" i="4"/>
  <c r="N14" i="4"/>
  <c r="M14" i="4"/>
  <c r="L14" i="4"/>
  <c r="I14" i="4"/>
  <c r="N13" i="4"/>
  <c r="M13" i="4"/>
  <c r="L13" i="4"/>
  <c r="I13" i="4"/>
  <c r="O13" i="4" s="1"/>
  <c r="O12" i="4"/>
  <c r="N12" i="4"/>
  <c r="M12" i="4"/>
  <c r="I12" i="4"/>
  <c r="L12" i="4" s="1"/>
  <c r="O11" i="4"/>
  <c r="N11" i="4"/>
  <c r="L11" i="4"/>
  <c r="I11" i="4"/>
  <c r="M11" i="4" s="1"/>
  <c r="O10" i="4"/>
  <c r="N10" i="4"/>
  <c r="M10" i="4"/>
  <c r="L10" i="4"/>
  <c r="I10" i="4"/>
  <c r="O9" i="4"/>
  <c r="N9" i="4"/>
  <c r="M9" i="4"/>
  <c r="I9" i="4"/>
  <c r="L9" i="4" s="1"/>
  <c r="O8" i="4"/>
  <c r="N8" i="4"/>
  <c r="M8" i="4"/>
  <c r="I8" i="4"/>
  <c r="L8" i="4" s="1"/>
  <c r="O7" i="4"/>
  <c r="N7" i="4"/>
  <c r="L7" i="4"/>
  <c r="I7" i="4"/>
  <c r="M7" i="4" s="1"/>
  <c r="O6" i="4"/>
  <c r="N6" i="4"/>
  <c r="M6" i="4"/>
  <c r="I6" i="4"/>
  <c r="L6" i="4" s="1"/>
  <c r="O5" i="4"/>
  <c r="N5" i="4"/>
  <c r="L5" i="4"/>
  <c r="I5" i="4"/>
  <c r="M5" i="4" s="1"/>
  <c r="O4" i="4"/>
  <c r="N4" i="4"/>
  <c r="M4" i="4"/>
  <c r="I4" i="4"/>
  <c r="L4" i="4" s="1"/>
  <c r="O3" i="4"/>
  <c r="M3" i="4"/>
  <c r="L3" i="4"/>
  <c r="I3" i="4"/>
  <c r="N3" i="4" s="1"/>
  <c r="N2" i="4"/>
  <c r="M2" i="4"/>
  <c r="L2" i="4"/>
  <c r="I2" i="4"/>
  <c r="M205" i="1"/>
  <c r="M206" i="1"/>
  <c r="M207" i="1"/>
  <c r="K210" i="1"/>
  <c r="K209" i="1"/>
  <c r="K208" i="1"/>
  <c r="L211" i="1"/>
  <c r="M212" i="1"/>
  <c r="M213" i="1"/>
  <c r="L214" i="1"/>
  <c r="M220" i="1"/>
  <c r="K218" i="1"/>
  <c r="K217" i="1"/>
  <c r="K216" i="1"/>
  <c r="K215" i="1"/>
  <c r="K219" i="1"/>
  <c r="K224" i="1"/>
  <c r="K223" i="1"/>
  <c r="K222" i="1"/>
  <c r="K221" i="1"/>
  <c r="J204" i="1"/>
  <c r="J203" i="1"/>
  <c r="O2" i="4" l="1"/>
  <c r="O19" i="4"/>
  <c r="I178" i="1" l="1"/>
  <c r="I86" i="1"/>
  <c r="K86" i="1" s="1"/>
  <c r="K139" i="1"/>
  <c r="M124" i="1"/>
  <c r="M88" i="1"/>
  <c r="M47" i="1"/>
  <c r="M22" i="1"/>
  <c r="I143" i="1"/>
  <c r="J143" i="1" s="1"/>
  <c r="I144" i="1"/>
  <c r="N144" i="1" s="1"/>
  <c r="I197" i="1"/>
  <c r="M197" i="1" s="1"/>
  <c r="I188" i="1"/>
  <c r="M188" i="1" s="1"/>
  <c r="I195" i="1"/>
  <c r="M195" i="1" s="1"/>
  <c r="I189" i="1"/>
  <c r="M189" i="1" s="1"/>
  <c r="I193" i="1"/>
  <c r="M193" i="1" s="1"/>
  <c r="I194" i="1"/>
  <c r="M194" i="1" s="1"/>
  <c r="I190" i="1"/>
  <c r="M190" i="1" s="1"/>
  <c r="I196" i="1"/>
  <c r="K196" i="1" s="1"/>
  <c r="I192" i="1"/>
  <c r="K192" i="1" s="1"/>
  <c r="I191" i="1"/>
  <c r="K191" i="1" s="1"/>
  <c r="L199" i="1"/>
  <c r="I187" i="1"/>
  <c r="L187" i="1" s="1"/>
  <c r="I198" i="1"/>
  <c r="N198" i="1" s="1"/>
  <c r="I201" i="1"/>
  <c r="K201" i="1" s="1"/>
  <c r="I202" i="1"/>
  <c r="J202" i="1" s="1"/>
  <c r="I200" i="1"/>
  <c r="L200" i="1" s="1"/>
  <c r="I171" i="1"/>
  <c r="I173" i="1"/>
  <c r="I176" i="1"/>
  <c r="I181" i="1"/>
  <c r="I179" i="1"/>
  <c r="I174" i="1"/>
  <c r="I177" i="1"/>
  <c r="I180" i="1"/>
  <c r="I175" i="1"/>
  <c r="I185" i="1"/>
  <c r="I172" i="1"/>
  <c r="I182" i="1"/>
  <c r="N182" i="1" s="1"/>
  <c r="I184" i="1"/>
  <c r="K184" i="1" s="1"/>
  <c r="I186" i="1"/>
  <c r="J186" i="1" s="1"/>
  <c r="I183" i="1"/>
  <c r="L183" i="1" s="1"/>
  <c r="I164" i="1"/>
  <c r="M164" i="1" s="1"/>
  <c r="I162" i="1"/>
  <c r="M162" i="1" s="1"/>
  <c r="I165" i="1"/>
  <c r="M165" i="1" s="1"/>
  <c r="I166" i="1"/>
  <c r="K166" i="1" s="1"/>
  <c r="I163" i="1"/>
  <c r="K163" i="1" s="1"/>
  <c r="I160" i="1"/>
  <c r="K160" i="1" s="1"/>
  <c r="I156" i="1"/>
  <c r="K156" i="1" s="1"/>
  <c r="I159" i="1"/>
  <c r="K159" i="1" s="1"/>
  <c r="I157" i="1"/>
  <c r="K157" i="1" s="1"/>
  <c r="I161" i="1"/>
  <c r="K161" i="1" s="1"/>
  <c r="I158" i="1"/>
  <c r="K158" i="1" s="1"/>
  <c r="I167" i="1"/>
  <c r="N167" i="1" s="1"/>
  <c r="I169" i="1"/>
  <c r="K169" i="1" s="1"/>
  <c r="I170" i="1"/>
  <c r="J170" i="1" s="1"/>
  <c r="I168" i="1"/>
  <c r="L168" i="1" s="1"/>
  <c r="I151" i="1"/>
  <c r="M151" i="1" s="1"/>
  <c r="I149" i="1"/>
  <c r="M149" i="1" s="1"/>
  <c r="I150" i="1"/>
  <c r="K150" i="1" s="1"/>
  <c r="I148" i="1"/>
  <c r="J148" i="1" s="1"/>
  <c r="I152" i="1"/>
  <c r="N152" i="1" s="1"/>
  <c r="I154" i="1"/>
  <c r="K154" i="1" s="1"/>
  <c r="I155" i="1"/>
  <c r="J155" i="1" s="1"/>
  <c r="I153" i="1"/>
  <c r="L153" i="1" s="1"/>
  <c r="I140" i="1"/>
  <c r="M140" i="1" s="1"/>
  <c r="I131" i="1"/>
  <c r="M131" i="1" s="1"/>
  <c r="I141" i="1"/>
  <c r="M141" i="1" s="1"/>
  <c r="I133" i="1"/>
  <c r="M133" i="1" s="1"/>
  <c r="I134" i="1"/>
  <c r="M134" i="1" s="1"/>
  <c r="I132" i="1"/>
  <c r="K132" i="1" s="1"/>
  <c r="I138" i="1"/>
  <c r="K138" i="1" s="1"/>
  <c r="I137" i="1"/>
  <c r="K137" i="1" s="1"/>
  <c r="I136" i="1"/>
  <c r="K136" i="1" s="1"/>
  <c r="I135" i="1"/>
  <c r="K135" i="1" s="1"/>
  <c r="I142" i="1"/>
  <c r="K142" i="1" s="1"/>
  <c r="I146" i="1"/>
  <c r="K146" i="1" s="1"/>
  <c r="I147" i="1"/>
  <c r="J147" i="1" s="1"/>
  <c r="I145" i="1"/>
  <c r="L145" i="1" s="1"/>
  <c r="I122" i="1"/>
  <c r="M122" i="1" s="1"/>
  <c r="I123" i="1"/>
  <c r="M123" i="1" s="1"/>
  <c r="I121" i="1"/>
  <c r="M121" i="1" s="1"/>
  <c r="I126" i="1"/>
  <c r="K126" i="1" s="1"/>
  <c r="I115" i="1"/>
  <c r="K115" i="1" s="1"/>
  <c r="I120" i="1"/>
  <c r="K120" i="1" s="1"/>
  <c r="I114" i="1"/>
  <c r="K114" i="1" s="1"/>
  <c r="I118" i="1"/>
  <c r="I116" i="1"/>
  <c r="J116" i="1" s="1"/>
  <c r="I119" i="1"/>
  <c r="J119" i="1" s="1"/>
  <c r="I117" i="1"/>
  <c r="J117" i="1" s="1"/>
  <c r="I125" i="1"/>
  <c r="J125" i="1" s="1"/>
  <c r="I127" i="1"/>
  <c r="N127" i="1" s="1"/>
  <c r="I129" i="1"/>
  <c r="K129" i="1" s="1"/>
  <c r="I130" i="1"/>
  <c r="J130" i="1" s="1"/>
  <c r="I128" i="1"/>
  <c r="L128" i="1" s="1"/>
  <c r="I100" i="1"/>
  <c r="M100" i="1" s="1"/>
  <c r="I106" i="1"/>
  <c r="M106" i="1" s="1"/>
  <c r="I103" i="1"/>
  <c r="M103" i="1" s="1"/>
  <c r="I99" i="1"/>
  <c r="K99" i="1" s="1"/>
  <c r="I97" i="1"/>
  <c r="K97" i="1" s="1"/>
  <c r="I107" i="1"/>
  <c r="K107" i="1" s="1"/>
  <c r="I101" i="1"/>
  <c r="K101" i="1" s="1"/>
  <c r="I105" i="1"/>
  <c r="K105" i="1" s="1"/>
  <c r="I102" i="1"/>
  <c r="K102" i="1" s="1"/>
  <c r="I98" i="1"/>
  <c r="K98" i="1" s="1"/>
  <c r="I104" i="1"/>
  <c r="J104" i="1" s="1"/>
  <c r="I108" i="1"/>
  <c r="J108" i="1" s="1"/>
  <c r="I109" i="1"/>
  <c r="L109" i="1" s="1"/>
  <c r="I110" i="1"/>
  <c r="N110" i="1" s="1"/>
  <c r="I112" i="1"/>
  <c r="K112" i="1" s="1"/>
  <c r="I113" i="1"/>
  <c r="J113" i="1" s="1"/>
  <c r="I111" i="1"/>
  <c r="L111" i="1" s="1"/>
  <c r="I88" i="1"/>
  <c r="I87" i="1"/>
  <c r="K87" i="1" s="1"/>
  <c r="I85" i="1"/>
  <c r="K85" i="1" s="1"/>
  <c r="I92" i="1"/>
  <c r="K92" i="1" s="1"/>
  <c r="I89" i="1"/>
  <c r="J89" i="1" s="1"/>
  <c r="I90" i="1"/>
  <c r="J90" i="1" s="1"/>
  <c r="I91" i="1"/>
  <c r="J91" i="1" s="1"/>
  <c r="I93" i="1"/>
  <c r="N93" i="1" s="1"/>
  <c r="I95" i="1"/>
  <c r="K95" i="1" s="1"/>
  <c r="I96" i="1"/>
  <c r="J96" i="1" s="1"/>
  <c r="I94" i="1"/>
  <c r="L94" i="1" s="1"/>
  <c r="I79" i="1"/>
  <c r="L79" i="1" s="1"/>
  <c r="I71" i="1"/>
  <c r="M71" i="1" s="1"/>
  <c r="I72" i="1"/>
  <c r="M72" i="1" s="1"/>
  <c r="I73" i="1"/>
  <c r="K73" i="1" s="1"/>
  <c r="I77" i="1"/>
  <c r="K77" i="1" s="1"/>
  <c r="I74" i="1"/>
  <c r="K74" i="1" s="1"/>
  <c r="I76" i="1"/>
  <c r="K76" i="1" s="1"/>
  <c r="I78" i="1"/>
  <c r="K78" i="1" s="1"/>
  <c r="I82" i="1"/>
  <c r="J82" i="1" s="1"/>
  <c r="I75" i="1"/>
  <c r="J75" i="1" s="1"/>
  <c r="I80" i="1"/>
  <c r="N80" i="1" s="1"/>
  <c r="I83" i="1"/>
  <c r="K83" i="1" s="1"/>
  <c r="I84" i="1"/>
  <c r="J84" i="1" s="1"/>
  <c r="I81" i="1"/>
  <c r="L81" i="1" s="1"/>
  <c r="I59" i="1"/>
  <c r="L59" i="1" s="1"/>
  <c r="I65" i="1"/>
  <c r="L65" i="1" s="1"/>
  <c r="I58" i="1"/>
  <c r="M58" i="1" s="1"/>
  <c r="I60" i="1"/>
  <c r="I61" i="1"/>
  <c r="K61" i="1" s="1"/>
  <c r="I62" i="1"/>
  <c r="K62" i="1" s="1"/>
  <c r="I64" i="1"/>
  <c r="K64" i="1" s="1"/>
  <c r="I70" i="1"/>
  <c r="J70" i="1" s="1"/>
  <c r="I63" i="1"/>
  <c r="J63" i="1" s="1"/>
  <c r="I66" i="1"/>
  <c r="N66" i="1" s="1"/>
  <c r="I68" i="1"/>
  <c r="I69" i="1"/>
  <c r="I67" i="1"/>
  <c r="I43" i="1"/>
  <c r="L43" i="1" s="1"/>
  <c r="I53" i="1"/>
  <c r="L53" i="1" s="1"/>
  <c r="I51" i="1"/>
  <c r="M51" i="1" s="1"/>
  <c r="I44" i="1"/>
  <c r="M44" i="1" s="1"/>
  <c r="I45" i="1"/>
  <c r="M45" i="1" s="1"/>
  <c r="I46" i="1"/>
  <c r="K46" i="1" s="1"/>
  <c r="I50" i="1"/>
  <c r="K50" i="1" s="1"/>
  <c r="I49" i="1"/>
  <c r="K49" i="1" s="1"/>
  <c r="I48" i="1"/>
  <c r="K48" i="1" s="1"/>
  <c r="I52" i="1"/>
  <c r="K52" i="1" s="1"/>
  <c r="I56" i="1"/>
  <c r="J56" i="1" s="1"/>
  <c r="I54" i="1"/>
  <c r="N54" i="1" s="1"/>
  <c r="I57" i="1"/>
  <c r="J57" i="1" s="1"/>
  <c r="I55" i="1"/>
  <c r="L55" i="1" s="1"/>
  <c r="I42" i="1"/>
  <c r="L42" i="1" s="1"/>
  <c r="I40" i="1"/>
  <c r="L40" i="1" s="1"/>
  <c r="I32" i="1"/>
  <c r="M32" i="1" s="1"/>
  <c r="I31" i="1"/>
  <c r="M31" i="1" s="1"/>
  <c r="I30" i="1"/>
  <c r="M30" i="1" s="1"/>
  <c r="I36" i="1"/>
  <c r="M36" i="1" s="1"/>
  <c r="I29" i="1"/>
  <c r="K29" i="1" s="1"/>
  <c r="I33" i="1"/>
  <c r="K33" i="1" s="1"/>
  <c r="I37" i="1"/>
  <c r="K37" i="1" s="1"/>
  <c r="I38" i="1"/>
  <c r="K38" i="1" s="1"/>
  <c r="I35" i="1"/>
  <c r="K35" i="1" s="1"/>
  <c r="I39" i="1"/>
  <c r="K39" i="1" s="1"/>
  <c r="I34" i="1"/>
  <c r="J34" i="1" s="1"/>
  <c r="I41" i="1"/>
  <c r="N41" i="1" s="1"/>
  <c r="I20" i="1"/>
  <c r="M20" i="1" s="1"/>
  <c r="I27" i="1"/>
  <c r="K27" i="1" s="1"/>
  <c r="I21" i="1"/>
  <c r="K21" i="1" s="1"/>
  <c r="I23" i="1"/>
  <c r="N23" i="1" s="1"/>
  <c r="I25" i="1"/>
  <c r="I28" i="1"/>
  <c r="J28" i="1" s="1"/>
  <c r="I26" i="1"/>
  <c r="K26" i="1" s="1"/>
  <c r="I24" i="1"/>
  <c r="L24" i="1" s="1"/>
  <c r="I16" i="1"/>
  <c r="M16" i="1" s="1"/>
  <c r="I13" i="1"/>
  <c r="M13" i="1" s="1"/>
  <c r="I14" i="1"/>
  <c r="K14" i="1" s="1"/>
  <c r="I15" i="1"/>
  <c r="K15" i="1" s="1"/>
  <c r="I19" i="1"/>
  <c r="J19" i="1" s="1"/>
  <c r="I12" i="1"/>
  <c r="J12" i="1" s="1"/>
  <c r="I18" i="1"/>
  <c r="L18" i="1" s="1"/>
  <c r="I17" i="1"/>
  <c r="N17" i="1" s="1"/>
  <c r="I3" i="1"/>
  <c r="L3" i="1" s="1"/>
  <c r="I2" i="1"/>
  <c r="M2" i="1" s="1"/>
  <c r="I10" i="1"/>
  <c r="K10" i="1" s="1"/>
  <c r="I5" i="1"/>
  <c r="K5" i="1" s="1"/>
  <c r="I7" i="1"/>
  <c r="K7" i="1" s="1"/>
  <c r="I11" i="1"/>
  <c r="K11" i="1" s="1"/>
  <c r="I9" i="1"/>
  <c r="J9" i="1" s="1"/>
  <c r="I8" i="1"/>
  <c r="J8" i="1" s="1"/>
  <c r="I6" i="1"/>
  <c r="J6" i="1" s="1"/>
  <c r="I4" i="1"/>
  <c r="J4" i="1" s="1"/>
</calcChain>
</file>

<file path=xl/sharedStrings.xml><?xml version="1.0" encoding="utf-8"?>
<sst xmlns="http://schemas.openxmlformats.org/spreadsheetml/2006/main" count="1885" uniqueCount="579">
  <si>
    <t>STATUS</t>
  </si>
  <si>
    <t>Clapp Road</t>
  </si>
  <si>
    <t>Appleton Field, abuts South Swamp</t>
  </si>
  <si>
    <t>Fish ladder off Mordecai Lincoln Road</t>
  </si>
  <si>
    <t>Cudworth Barn and Pound</t>
  </si>
  <si>
    <t>Lawson Tower</t>
  </si>
  <si>
    <t>Stockbridge/Stedman Mill</t>
  </si>
  <si>
    <t>Cudworth House</t>
  </si>
  <si>
    <t xml:space="preserve">Restoration of the chimney on the historic Cudworth House. </t>
  </si>
  <si>
    <t>Restoration of mossing shed at Scituate Marine Park</t>
  </si>
  <si>
    <t>Scituate Marine Park</t>
  </si>
  <si>
    <t>Restoration of Life Saving Station at Scituate Marine Park</t>
  </si>
  <si>
    <t>Grand Army Hall</t>
  </si>
  <si>
    <t>Rehabilitation of Grand Army Hall, with preservation restriction</t>
  </si>
  <si>
    <t>Rail w/ Trail</t>
  </si>
  <si>
    <t>South Swamp</t>
  </si>
  <si>
    <t>For a wetlands delineation, survey, and title search of South Swamp.</t>
  </si>
  <si>
    <t>Athletic fields</t>
  </si>
  <si>
    <t>For the Ryan Flannery Memorial athletic fields at the Hatherly School.</t>
  </si>
  <si>
    <t>Hatherly School soccer, lacrosse field</t>
  </si>
  <si>
    <t>To build a soccer and lacrosse field at the Hatherly School.</t>
  </si>
  <si>
    <t>For an elementary school playground that will be ADA accessible.</t>
  </si>
  <si>
    <t>Partial funding for creation of a new playground at Cushing Elementary School</t>
  </si>
  <si>
    <t>Community Basketball Courts</t>
  </si>
  <si>
    <t>Library Grounds study</t>
  </si>
  <si>
    <t>Litchfield land acquisition</t>
  </si>
  <si>
    <t>Marine Park trail</t>
  </si>
  <si>
    <t>Driftway Coastal Access</t>
  </si>
  <si>
    <t>Egypt Park</t>
  </si>
  <si>
    <t>For the design and construction of a pocket park adjacent to Egypt Country Store.</t>
  </si>
  <si>
    <t xml:space="preserve">For the creation of recreational amenities at Hatherly School </t>
  </si>
  <si>
    <t>Tennis courts at Gates Middle School</t>
  </si>
  <si>
    <t>Little Red Schoolhouse Restoration</t>
  </si>
  <si>
    <t>For the purpose of renovating the Little Red Schoolhouse</t>
  </si>
  <si>
    <t>Habitat for Humanity Home</t>
  </si>
  <si>
    <t>Bike &amp; walking Path</t>
  </si>
  <si>
    <t>Contruction of a new softball field between the Town Hall and the High School.</t>
  </si>
  <si>
    <t>Harborwalk</t>
  </si>
  <si>
    <t>WPA Bldg./Gannett House</t>
  </si>
  <si>
    <t>Hennessey Property</t>
  </si>
  <si>
    <t>Ellis House</t>
  </si>
  <si>
    <t>Whitworth Cannon Restoration</t>
  </si>
  <si>
    <t>Union Cemetery National Register Listing</t>
  </si>
  <si>
    <t>Nicholas Wade Preserve</t>
  </si>
  <si>
    <t>Bates House Acquisition</t>
  </si>
  <si>
    <t>Lighthouse Foreshore Protection Project</t>
  </si>
  <si>
    <t>Community Park and Playground</t>
  </si>
  <si>
    <t>Archival Restoration</t>
  </si>
  <si>
    <t>Bjorklund Property Aquisition</t>
  </si>
  <si>
    <t>Wheelwright Property Aquisition</t>
  </si>
  <si>
    <t>Mirarchi Family Property Acquisition</t>
  </si>
  <si>
    <t>Ellis House Preservation Plan</t>
  </si>
  <si>
    <t>Re-Use of Gates School</t>
  </si>
  <si>
    <t>North Scituate Train Canopy</t>
  </si>
  <si>
    <t>Crosbie Property</t>
  </si>
  <si>
    <t>Hubbell Preserve</t>
  </si>
  <si>
    <t>Lawson Gate Pillars Renovation</t>
  </si>
  <si>
    <t>Ellis House Facade Pereservation</t>
  </si>
  <si>
    <t>Justice William Cushing Dallin Plaque</t>
  </si>
  <si>
    <t>Old Oaken Bucket house</t>
  </si>
  <si>
    <t>Teak Sherman Community Garden</t>
  </si>
  <si>
    <t>Lind Property</t>
  </si>
  <si>
    <t>Sieminski Property</t>
  </si>
  <si>
    <t>B-Ball Court Improvements</t>
  </si>
  <si>
    <t>Restoration of Lawson Tower</t>
  </si>
  <si>
    <t>Restoration of Lighthouse Journals</t>
  </si>
  <si>
    <t>Little Red Schoolhouse Roof</t>
  </si>
  <si>
    <t>Town Archive Preservation</t>
  </si>
  <si>
    <t>Harbor Walk Stage II</t>
  </si>
  <si>
    <t>Central Park Fields</t>
  </si>
  <si>
    <t>SHS Athletic Complex</t>
  </si>
  <si>
    <t>Lighthouse Boardwalk Project</t>
  </si>
  <si>
    <t>Sailing Fleet Restoration</t>
  </si>
  <si>
    <t>Microfiche of Scituate Mariner Project</t>
  </si>
  <si>
    <t>North Scituate Beach Nourishment</t>
  </si>
  <si>
    <t>Country Way Multi-Use Trail</t>
  </si>
  <si>
    <t>Scenic Road Signs</t>
  </si>
  <si>
    <t>Damon Memorial Preserve</t>
  </si>
  <si>
    <t>Tilden Multi-Use Trail</t>
  </si>
  <si>
    <t>Scituate Skate Park Renovation</t>
  </si>
  <si>
    <t>Mossing Shed Transfer</t>
  </si>
  <si>
    <t>Bates Lane Parking Area</t>
  </si>
  <si>
    <t>Scituate Lighthouse Logbooks</t>
  </si>
  <si>
    <t>Affordable Housing Trust</t>
  </si>
  <si>
    <t>To continue to fund the newly adoped Scituate Affordable Housing Trust</t>
  </si>
  <si>
    <t>Gannett Road Path Extension</t>
  </si>
  <si>
    <t>To continue to use these funds towards the Scituate Affordable Housing Trust</t>
  </si>
  <si>
    <t>Elderly Housing Study</t>
  </si>
  <si>
    <t>Local Historic Structures Survey</t>
  </si>
  <si>
    <t>For the purpose of surveying and restoring the Town Archives</t>
  </si>
  <si>
    <t>To update the towns Affordable Housing Plan for use in planning CPA housing priorities</t>
  </si>
  <si>
    <t>Public Access Plan</t>
  </si>
  <si>
    <t>Burial Site Survey</t>
  </si>
  <si>
    <t>For a technical support fund for the Local Housing Partnership.</t>
  </si>
  <si>
    <t xml:space="preserve">Bailey-Ellis House Dining Room Beam </t>
  </si>
  <si>
    <t xml:space="preserve">Old Oaken Bucket House/Cushing Shay </t>
  </si>
  <si>
    <t>Construction of two outdoor basketball courts with associated amenities at SHS</t>
  </si>
  <si>
    <t>Site testing/analysis of seven acres of land owned by HA (Kent, Driftway, New Kent)</t>
  </si>
  <si>
    <t xml:space="preserve">This phase completes the restoration of the Grist Mill which dates back to 1645. </t>
  </si>
  <si>
    <t>OP</t>
  </si>
  <si>
    <t>complete</t>
  </si>
  <si>
    <t>10-acre Appleton Field, abuts the South Swamp.</t>
  </si>
  <si>
    <t>To preserve fish ladder on Mordecai Lincoln Road.</t>
  </si>
  <si>
    <t>Restore Lawson Tower, including cleaning &amp; replacing the tower's bells</t>
  </si>
  <si>
    <t>Historical Society has a plan to restorate to operating condition</t>
  </si>
  <si>
    <t>A study to assess entrance, traffic flow, pedestrian safety at Library</t>
  </si>
  <si>
    <t xml:space="preserve">Preserve historical documents relating to the history of members and operation of church. </t>
  </si>
  <si>
    <t>Renovate the historic WPA bldg. contructed in the late 1930's.</t>
  </si>
  <si>
    <t>Application Ellis Estate placed on the National Register of Historic Places</t>
  </si>
  <si>
    <t>Next phase of listing Historic Cemeteries on the National Register of Historic Places.</t>
  </si>
  <si>
    <t>Purchase the Bates House</t>
  </si>
  <si>
    <t xml:space="preserve">Final phase of a multi-year project to improve security and storage of archival documents </t>
  </si>
  <si>
    <t>48 acres located off of Clapp Road in the West End.</t>
  </si>
  <si>
    <t xml:space="preserve">Restore the fron facade of the Ellis House. </t>
  </si>
  <si>
    <t>Old Oaken Bucket House - sills, sidewalls and a roof replacement</t>
  </si>
  <si>
    <t xml:space="preserve">Expansion of the Teak Sherman Community Garden Project and supplies </t>
  </si>
  <si>
    <t xml:space="preserve">Restore the Bates Family gravesites at Union Cemetery </t>
  </si>
  <si>
    <t>4.1 acres of property will preserve open space and protect wildlife habitat</t>
  </si>
  <si>
    <t>Phase 2 of the Driftway Park/No River Public Access Plan</t>
  </si>
  <si>
    <t xml:space="preserve">Gannett Road path; Hollett Street path </t>
  </si>
  <si>
    <t>Additional funding to complete bike/pedestrian path funded in two previous phases</t>
  </si>
  <si>
    <t>Restore plaque honoring Chief Justice Cushing; transport it to a location near town Hall</t>
  </si>
  <si>
    <t>30.5 acres of wetland property with upland-protect Tan Brook water supply</t>
  </si>
  <si>
    <t>Affordable Housing Initiative</t>
  </si>
  <si>
    <t>Higgins McAllister Property Aquisition</t>
  </si>
  <si>
    <t>20.6 acres of open space near conservation land; up to $5000 in legal expenses.</t>
  </si>
  <si>
    <t>31 acres to preserve quaility open space, wildlife habitat and recreational hiking.</t>
  </si>
  <si>
    <t>PROJECT NAME</t>
  </si>
  <si>
    <t>Apply-Men of Kent &amp; Cudworth cemeteries on National Register of Historic Places</t>
  </si>
  <si>
    <t>Restore Whitworth Cannon; return it to the front of the GAR Hall</t>
  </si>
  <si>
    <t>Apply-First Baptist Church to the National Register of Historic Places</t>
  </si>
  <si>
    <t>Construct foreshore protection (seawalls/revetments) to protect Scituate Lighthouse</t>
  </si>
  <si>
    <t>7.55 acres of undeveloped open space land east of Bates Lane andwest of Rte 3A</t>
  </si>
  <si>
    <t>47.6 acres of undeveloped/open space land at Bates Lane bordering Cohasset</t>
  </si>
  <si>
    <t>5 acres of undeveloped open space land with frontage on the Scituate Reservoir</t>
  </si>
  <si>
    <t>Develop udated historical preservation plan for Ellis house</t>
  </si>
  <si>
    <t>Restore the historically significant portions of Gates School; analysis for school/town</t>
  </si>
  <si>
    <t>Cost effective restoration using the removed parts of the canopy</t>
  </si>
  <si>
    <t xml:space="preserve">16.26 acres located between No. Scituate Village &amp; Minot Beach </t>
  </si>
  <si>
    <t>Replace, repaire structural components of pillars, replace original 100 year old moldings</t>
  </si>
  <si>
    <t>Redesign/reconfigure approved softball field for improved traffic and usage plan.</t>
  </si>
  <si>
    <t>6 acres to protect water supply, preserve open space</t>
  </si>
  <si>
    <t>CPA $$</t>
  </si>
  <si>
    <t>Study of a walking path to be built along the Greenbush commuter rail line.</t>
  </si>
  <si>
    <t>Survey 14 historic burial sites and prepare a preservation plan for each.</t>
  </si>
  <si>
    <t>Renovations to Cudworth Barn and Pound</t>
  </si>
  <si>
    <t>Rehab, preserve, restore the historic Plymouth County Atlas and the Navigation Workbook</t>
  </si>
  <si>
    <t>To complete a survey for nomination Lawson Common to the National Registry of Historic Places</t>
  </si>
  <si>
    <t>Tech support- Local Housing Partnership</t>
  </si>
  <si>
    <t>ATM</t>
  </si>
  <si>
    <t xml:space="preserve">Complete Gannett Road Trail &amp; Hollett Street to Hatherly Road. </t>
  </si>
  <si>
    <t>Create parking areasto access the Bates Lane Conservation Area</t>
  </si>
  <si>
    <t xml:space="preserve">Additional fundingfor the Lighthouse Foreshore Protection/stonewall revetment.   </t>
  </si>
  <si>
    <t>Design/construction of a walk along Scituate Harbor - Phase 1</t>
  </si>
  <si>
    <t xml:space="preserve">Renovation / repair of the Central Park softball fields and installation of a support facility.  </t>
  </si>
  <si>
    <t>Lighthouse Lantern Room Evaluation</t>
  </si>
  <si>
    <t>Tercentenary Markers Restoration</t>
  </si>
  <si>
    <t>Lafayette Carriage Restoration</t>
  </si>
  <si>
    <t>Civil War Book/Selectman's Records</t>
  </si>
  <si>
    <t xml:space="preserve">Refurbish a fleet of 40 year old Cape Cod Mercury’s.  </t>
  </si>
  <si>
    <t xml:space="preserve">Funding to support development / expansion of the Teak Sherman Community Garden Project.  </t>
  </si>
  <si>
    <t>Atlas &amp; Navigation Workbook Restoration</t>
  </si>
  <si>
    <t>Historical Survey - Lawson Common</t>
  </si>
  <si>
    <t>Men of Kent/Cudworth Burial Site Survey</t>
  </si>
  <si>
    <t>Historic Survey Lawson Park, GAR</t>
  </si>
  <si>
    <t>Cushing School playground</t>
  </si>
  <si>
    <t>Baptist Church National Register</t>
  </si>
  <si>
    <t>Baptist Church Records Preservation</t>
  </si>
  <si>
    <t>Hatherly School playground</t>
  </si>
  <si>
    <t xml:space="preserve">Life Saving Station Marine Park </t>
  </si>
  <si>
    <t>Hatherly School Field</t>
  </si>
  <si>
    <t>Tennis Courts-Gates Middle School</t>
  </si>
  <si>
    <t xml:space="preserve">Mossing Shed Marine Park </t>
  </si>
  <si>
    <t>Complete submission of 14 burial sites to the Mass Historical Commission to help preserve them.</t>
  </si>
  <si>
    <t>Phase III-survey focuses on Minot/N. Scituate areas &amp; Ann Vinal/Captain Pierce (Egypt) areas</t>
  </si>
  <si>
    <t>Phase V of survey: Fourth Cliff/Humarock, Egypt Beach and Scituate Center</t>
  </si>
  <si>
    <t>Phase II of 5 year project to preserve paper-based materials in the Town's Archives.</t>
  </si>
  <si>
    <t>Study: the need for affordble, assisted living services for seniors and the disabled</t>
  </si>
  <si>
    <t>Bike &amp; walking trail map system to connect historic sites, recreational areas, and retail shops.</t>
  </si>
  <si>
    <t>Preserve historical (six) logbooks found in the Light House covering the years 1891-1911</t>
  </si>
  <si>
    <t xml:space="preserve">Repair finials &amp; windows in Lawson Tower to reduce the risk of major future expense. </t>
  </si>
  <si>
    <t>Reroof Little Red Schoolhouse; construction of a widows walk replicating the original structure.</t>
  </si>
  <si>
    <t xml:space="preserve">Restore 8 signs, installed in the 1930's at structures/places relating to the early settlements </t>
  </si>
  <si>
    <t xml:space="preserve">Fund newly formed Affordable Housing Trust to be managed by a Board of Trustees </t>
  </si>
  <si>
    <t>Phase 3 -  improve the security of the archived documents and storage area</t>
  </si>
  <si>
    <t>Renovate outdated basketball courts at Humarock Beach &amp; Cushing &amp; Wampatuck schools.</t>
  </si>
  <si>
    <t xml:space="preserve">Restoration of two Light keeper journals (1905-1924). </t>
  </si>
  <si>
    <t xml:space="preserve">Phase 2-Harbor Walk from Marine Park to the Lighthouse </t>
  </si>
  <si>
    <t>Bike/walking trail from Country Way to First Parish to Greenbush is proposed in two phases</t>
  </si>
  <si>
    <t xml:space="preserve">12 scenic signs to protects trees, stonewalls, etc. from disturbance unless a permit is acquired.  </t>
  </si>
  <si>
    <t xml:space="preserve">50% of funds to fix the structural support beam and plaster damage in the dining room  </t>
  </si>
  <si>
    <t>Complete fencing, clear shrubs and tree branches, and materials to keep garden sustainable</t>
  </si>
  <si>
    <t>Storm windows at the Union Mission Chapel to protect and preserve the antique glass/ windows.</t>
  </si>
  <si>
    <t>Phase 4-survey of historic structures in: Harbor, Common St., Common Ln, Stockbridge Rd</t>
  </si>
  <si>
    <t>Study, design and permitting of a pedestrian and bicycle access from Greenbush to Harbor</t>
  </si>
  <si>
    <t>Complete an intensive survey of Lawson Park; National Register Nomination for the GAR</t>
  </si>
  <si>
    <t xml:space="preserve">Lighting for SHS baseball, football, and back soccer/lacrosse fields and Skate Park.  </t>
  </si>
  <si>
    <t xml:space="preserve">Study structural integrity of steel frame/wood components and the catwalk/railing in the gallery.  </t>
  </si>
  <si>
    <t xml:space="preserve">Restore Marquis de Lafayette's carriage, an aide and friend of George Washington.  </t>
  </si>
  <si>
    <t>Install removable wooden boardwalk and more educational signs.</t>
  </si>
  <si>
    <t>Repair museum Ell &amp; house, driveway &amp; parking, outbuildings &amp; trails; restore Cushing's Shay.</t>
  </si>
  <si>
    <t>Permitting to restore 2,800 ft of public beach on Glades and Surfside Roads</t>
  </si>
  <si>
    <t xml:space="preserve">Microfiche Scituate Mariner, purchase duplicate rolls of other years dating back to 1920's.. </t>
  </si>
  <si>
    <t>HIS / REC</t>
  </si>
  <si>
    <t>HIS</t>
  </si>
  <si>
    <t>REC</t>
  </si>
  <si>
    <t>HA</t>
  </si>
  <si>
    <t>AHT</t>
  </si>
  <si>
    <t>AH</t>
  </si>
  <si>
    <t>REC / OP</t>
  </si>
  <si>
    <t>Publication commemorating historical attributes of Scituate</t>
  </si>
  <si>
    <t>Repair/preserve storage, roof, utility room, and the boiler system.</t>
  </si>
  <si>
    <t>RESCINDED</t>
  </si>
  <si>
    <t>Website: Scituate Historic Bike Trail</t>
  </si>
  <si>
    <t>Union Chapel Preservation</t>
  </si>
  <si>
    <t>Bates Family Gravestones</t>
  </si>
  <si>
    <t>8,000 (2010)</t>
  </si>
  <si>
    <t>1,050 (2012)</t>
  </si>
  <si>
    <t>1,000 (2010)</t>
  </si>
  <si>
    <t>100 (2010)</t>
  </si>
  <si>
    <t>30,000 (2011)</t>
  </si>
  <si>
    <t>9,117.17 (2011) 4,000 (2015)</t>
  </si>
  <si>
    <t>5,300 (2010)</t>
  </si>
  <si>
    <t>4,746.61 (2011)</t>
  </si>
  <si>
    <t>291.31 (2010)</t>
  </si>
  <si>
    <t>34,681 (2010)</t>
  </si>
  <si>
    <t>5,000 (2012)</t>
  </si>
  <si>
    <t>3,175 (2010)</t>
  </si>
  <si>
    <t>1,235.11 (2012)</t>
  </si>
  <si>
    <t>13,026.15 (2015)</t>
  </si>
  <si>
    <t>18,000 (2013)</t>
  </si>
  <si>
    <t>168,944.20 (2011)</t>
  </si>
  <si>
    <t>cancelled</t>
  </si>
  <si>
    <t>375 Anniversary Publication</t>
  </si>
  <si>
    <t>10,909.50 (2012)</t>
  </si>
  <si>
    <t>4,825 (2012)</t>
  </si>
  <si>
    <t>308.74 (2011)</t>
  </si>
  <si>
    <t>50 (2013)</t>
  </si>
  <si>
    <t>2,734.11 (2012)</t>
  </si>
  <si>
    <t>32,130 (2012)</t>
  </si>
  <si>
    <t>125,000 (2012)</t>
  </si>
  <si>
    <t>205 (2013)</t>
  </si>
  <si>
    <t>8,505 (2013) 8,746.12 (2015)</t>
  </si>
  <si>
    <t>10,000 (2013)</t>
  </si>
  <si>
    <t>Scituate Lighthouse Repairs</t>
  </si>
  <si>
    <t>8,884.43 (2013)</t>
  </si>
  <si>
    <t>28,283.59 (2015)</t>
  </si>
  <si>
    <t>141,626.28 (2014)</t>
  </si>
  <si>
    <t>783.22 (2015)</t>
  </si>
  <si>
    <t>107.50 (2015)</t>
  </si>
  <si>
    <t>25 (2015)</t>
  </si>
  <si>
    <t>9,320.72 (2015)</t>
  </si>
  <si>
    <t>76,460.15 (2010)</t>
  </si>
  <si>
    <t>23,400 (2010)</t>
  </si>
  <si>
    <t>44-acre parcel of land</t>
  </si>
  <si>
    <t>Administrative</t>
  </si>
  <si>
    <t>Community Housing</t>
  </si>
  <si>
    <t>Community Housing Reserve</t>
  </si>
  <si>
    <t>Historic Reserve</t>
  </si>
  <si>
    <t>Open Space Reserve</t>
  </si>
  <si>
    <t>Fund Transfer</t>
  </si>
  <si>
    <t>Affordable Housing Plan (Country Way?)</t>
  </si>
  <si>
    <t>Historic Resources Reserve</t>
  </si>
  <si>
    <t>ACTIVE</t>
  </si>
  <si>
    <t xml:space="preserve">HIS </t>
  </si>
  <si>
    <t>Move Irish Mossing Shed from Marine Park to Mossing Museum</t>
  </si>
  <si>
    <t>37.7 acres of open space to protect water resources &amp; habitat, including a small parking area</t>
  </si>
  <si>
    <t>New skate park at current location using modern design and construction</t>
  </si>
  <si>
    <t>1st of 3-phase project: walking/bike paths from Beaver Dam Rod to Turner Rd to Tilden Rd</t>
  </si>
  <si>
    <t>11,249.29 (2013) 859.52 (2015)</t>
  </si>
  <si>
    <t>First Parish Road Land</t>
  </si>
  <si>
    <t>Clapp Rd &amp; Cedar St Land Purchase</t>
  </si>
  <si>
    <t>8.45 acres of open space near the South Swamp      (Clapp Rd: 92,600; Cedar St: 74,400)</t>
  </si>
  <si>
    <t>Country Way Open Space</t>
  </si>
  <si>
    <t>Water Resources Map</t>
  </si>
  <si>
    <t>5,500 (2015)</t>
  </si>
  <si>
    <t>Hollett St Assessors Parcel                   AKA Bonomi Property</t>
  </si>
  <si>
    <t>Lighthouse Seawall Site Preservation</t>
  </si>
  <si>
    <t>Local Historic Survey-Phase 5</t>
  </si>
  <si>
    <t>63,750-DOR 41,250-ATM</t>
  </si>
  <si>
    <t>26,196-DOR 26,500-ATM</t>
  </si>
  <si>
    <t>200,000-DOR 255,000-ATM</t>
  </si>
  <si>
    <t>Hennessey Property-The Glen</t>
  </si>
  <si>
    <t>postponed</t>
  </si>
  <si>
    <t>.92 acres</t>
  </si>
  <si>
    <t>to be rescinded</t>
  </si>
  <si>
    <t>2,685.93 (2013)</t>
  </si>
  <si>
    <t>not approved</t>
  </si>
  <si>
    <t>Listed in the ATM report; not listed in the DOR</t>
  </si>
  <si>
    <t>Dune rehab, canoe/kayak launch, walking trails, a board walk, relocation of two buildings.        ($294,000/Recreation    $50,000/Historic)</t>
  </si>
  <si>
    <t>Girls Softball Field Construction</t>
  </si>
  <si>
    <t>Build new community playground/park at the Town Hall High School Campus. (Now planned for North Scituate)</t>
  </si>
  <si>
    <t>Community Housing                                Pre-development/Stockbridge Rd</t>
  </si>
  <si>
    <t>Listed in the ATM report; Not listed in the DOR</t>
  </si>
  <si>
    <t xml:space="preserve"> Listed in the DOR - Not listed in the ATM report</t>
  </si>
  <si>
    <t>for acquisition and preservation of Open Space consistent with the Act;</t>
  </si>
  <si>
    <t>for Community Housing - Creation of Affordable Senior Rental Housing</t>
  </si>
  <si>
    <t xml:space="preserve">for Undesignated Funds - Creation of Affordable Senior Rental Housing </t>
  </si>
  <si>
    <t>for Historic Resources - Preservation of Documents and Photos</t>
  </si>
  <si>
    <t>for Historic Resources - Replacement of Mann Farmhouse Roof</t>
  </si>
  <si>
    <t>for Historic Resources - Restoration of Historic Plaques</t>
  </si>
  <si>
    <t>for Undesignated Funds - Creation of Dog Park</t>
  </si>
  <si>
    <t>for Undesignated Funds - Boardwalk and Mats for Beaches</t>
  </si>
  <si>
    <t>for Undesignated Funds - Restoration of Glades Road Pocket Park</t>
  </si>
  <si>
    <t>for U ndesignated Funds - Rehabilitation of Central Fields</t>
  </si>
  <si>
    <t>for Undesignated Funds - Improvements at Roach Baseball Field</t>
  </si>
  <si>
    <t>for the creation and support of Community Housing consistent with the Act</t>
  </si>
  <si>
    <t>for acquisition and preservation of Historic Resources consistent with the Act</t>
  </si>
  <si>
    <t>for Administrative Expense of the Community Preservation Committee;</t>
  </si>
  <si>
    <t>for Open Space – Maxwell Trust 26.7 Acre Land Acquisition;</t>
  </si>
  <si>
    <t xml:space="preserve"> for Open Space – Maxwell Trust 26.7 Acre Land Acquisition;</t>
  </si>
  <si>
    <t>for Historic Resources – Restoration of Lighthouse Lantern Room &amp; Gallery</t>
  </si>
  <si>
    <t>for Historic Resources – Evaluation of Lawson Tower Water Tank for Museum Space</t>
  </si>
  <si>
    <t>for Historic Resources – Historical Society Archives/Little Red School House</t>
  </si>
  <si>
    <t xml:space="preserve"> for Historic Resources – Town Archives Records</t>
  </si>
  <si>
    <t xml:space="preserve"> for Historic Resources – Bailey-Ellis House Roof, Drainage &amp; Soffit Completion</t>
  </si>
  <si>
    <t xml:space="preserve"> for Undesignated Funds – North Scituate Playground Budget Increase;</t>
  </si>
  <si>
    <t>for Undesignated Funds – Cushing Field/High School Girls Field Hockey;</t>
  </si>
  <si>
    <t>for Undesignated Funds – Central Park Cupola Restoration;</t>
  </si>
  <si>
    <t>for Undesignated Funds – Central Park Window Replacement/First Floor;</t>
  </si>
  <si>
    <t>for Undesignated Funds - Permanent benches and trash receptacles at Cedar Point Park</t>
  </si>
  <si>
    <t>for Undesignated Funds - Study of town-owned land at Clapp Road for playing fields</t>
  </si>
  <si>
    <t>Admin</t>
  </si>
  <si>
    <t>ADM</t>
  </si>
  <si>
    <t>TRUST</t>
  </si>
  <si>
    <t>Glades Road Pocket Park</t>
  </si>
  <si>
    <t>Roach Field Improvements</t>
  </si>
  <si>
    <t>Maxwell Trust Land Acquistion</t>
  </si>
  <si>
    <t>Lighthouse Lantern Room &amp; Gallery Restoration</t>
  </si>
  <si>
    <t>Lawson Tower Evaluation</t>
  </si>
  <si>
    <t>Little Red School House Historic Archives</t>
  </si>
  <si>
    <t>Town Archives Records</t>
  </si>
  <si>
    <t>Bailey-Ellis House Completion</t>
  </si>
  <si>
    <t>North Scituate Playground - budget increase</t>
  </si>
  <si>
    <t>Cushing Field Girls Field Hockey</t>
  </si>
  <si>
    <t>Central Park Cupola Restoration</t>
  </si>
  <si>
    <t>Central Park Window Replacement/First Floor;</t>
  </si>
  <si>
    <t>Documents &amp; Photo Preservation</t>
  </si>
  <si>
    <t>Mann House Roof</t>
  </si>
  <si>
    <t>Restoration of Two Plaques</t>
  </si>
  <si>
    <t>Driftway Dog Park</t>
  </si>
  <si>
    <t>Beach Mats &amp; Boardwalks</t>
  </si>
  <si>
    <t>Cedar Point Benches &amp; Receptacles</t>
  </si>
  <si>
    <t>Central Park Softball Fields</t>
  </si>
  <si>
    <t>Clapp Road Athletic Field Study</t>
  </si>
  <si>
    <t>Long Description</t>
  </si>
  <si>
    <t xml:space="preserve">For a wetlands delineation, survey, and title search of South Swamp.
</t>
  </si>
  <si>
    <t xml:space="preserve">For preservation work on a fish ladder located off Mordecai Lincoln Road for which the town will acquire a permanent deed restriction (ie:  legal interest in the property).
</t>
  </si>
  <si>
    <t xml:space="preserve">To buy a 44-acre parcel of land off Clapp Road.
</t>
  </si>
  <si>
    <t xml:space="preserve">To buy the 10-acre Appleton Field, which abuts the South Swamp.
</t>
  </si>
  <si>
    <t xml:space="preserve">To survey 14 historic burial sites and prepare a preservation plan for each.
</t>
  </si>
  <si>
    <t xml:space="preserve">Phase III on the ongoing Historical Surveys focuses on the Minot/N. Scituate areas and Ann Vinal/Captain Pierce (Egypt) areas
</t>
  </si>
  <si>
    <t xml:space="preserve">For major renovations to the historic Cudworth Barn and Pound
</t>
  </si>
  <si>
    <t xml:space="preserve">To complete the restoration of the historic Lawson Tower, including cleaning and replacing the tower's bells
</t>
  </si>
  <si>
    <t xml:space="preserve">For a feasibility study of a walking path to be built along the Greenbush commuter rail line.
</t>
  </si>
  <si>
    <t xml:space="preserve">For a technical support fund for the Local Housing Partnership.
</t>
  </si>
  <si>
    <t xml:space="preserve">Funding to continue town's survey of historic structures in town.  This phase IV focuses on the Harbor area, Common St., Common Lane and Stockbridge Rd
</t>
  </si>
  <si>
    <t xml:space="preserve">To build a soccer and lacrosse field at the Hatherly School.
</t>
  </si>
  <si>
    <t xml:space="preserve">For the Ryan Flannery Memorial athletic fields at the Hatherly School.
</t>
  </si>
  <si>
    <t xml:space="preserve">For open space in close proximity to the South Swamp that contains protected wetlands.  Will involve watershed protection.
</t>
  </si>
  <si>
    <t xml:space="preserve">The Stockbridge/Stedman Mill is possibly the oldest water-powered grist mill in New England. The Scituate Historical Society has presented a plan for restoration of the mill to operating condition
</t>
  </si>
  <si>
    <t xml:space="preserve">Restoration of the chimney on the historic Cudworth House.
</t>
  </si>
  <si>
    <t xml:space="preserve">For an elementary school playground that will be ADA accessible.
</t>
  </si>
  <si>
    <t xml:space="preserve">To fund the construction of the Scituate Marine Park marsh edge trail, including site preparation, ADA accessible boardwalk, environemntal educational signage, and trash receptacles
</t>
  </si>
  <si>
    <t xml:space="preserve">Restoration of mossing shed at Scituate Marine Park
</t>
  </si>
  <si>
    <t xml:space="preserve">Completion of E-Forms for fourteen burial sites for submission to the Mass Historical Commission to help preserve these sites.
</t>
  </si>
  <si>
    <t xml:space="preserve">Installation of HVAC system with associated work at Cudworth House
</t>
  </si>
  <si>
    <t xml:space="preserve">Rehabilitation of Grand Army Hall, with preservation restriction
</t>
  </si>
  <si>
    <t xml:space="preserve">Restoration of Life Saving Station at Scituate Marine Park
</t>
  </si>
  <si>
    <t xml:space="preserve">Partial funding for creation of a new playground at Cushing Elementary School
</t>
  </si>
  <si>
    <t xml:space="preserve">Construction of two outdoor basketball courts with associated amenities at Scituate High School
</t>
  </si>
  <si>
    <t xml:space="preserve">Feasibility study, design and permitting of a pedestrian and bicycle access from Greenbush to Scituate Harbor
</t>
  </si>
  <si>
    <t xml:space="preserve">Fund acquisition of Litchfield land, three parcels of land on and near Clapp Road, with conservation restriction
</t>
  </si>
  <si>
    <t xml:space="preserve">For completing an intensive survey of Lawson Park and
 for preparation of a National Register Nomination for the Grand Army Hall
</t>
  </si>
  <si>
    <t xml:space="preserve">Feasibility study to assess the entrance, improvement of traffic flow and pedestrian safety and for restoration of a pocket park at Scituate Town Library
</t>
  </si>
  <si>
    <t xml:space="preserve">To help fund a single-family Habitat for Humanity home
</t>
  </si>
  <si>
    <t xml:space="preserve">For the purpose of design and permitting and constructing a paved pathway from Greenbush to Driftway Park.
</t>
  </si>
  <si>
    <t xml:space="preserve">For the design and construction of a pocket park adjacent to Egypt Country Store.
</t>
  </si>
  <si>
    <t xml:space="preserve">To update the town
</t>
  </si>
  <si>
    <t xml:space="preserve">For site testing and analysis of approximately seven acres of land owned by the Scituate Housing Authority and located on Parcel 3 bordered by Kent, Driftway, and New Kent streets
</t>
  </si>
  <si>
    <t xml:space="preserve">For the creation of recreational amenities at Hatherly School
</t>
  </si>
  <si>
    <t xml:space="preserve">To do background research and prepare applications for listing the Men of Kent and the Cudworth cemeteries on the National Register of Historic Places
</t>
  </si>
  <si>
    <t xml:space="preserve">Tennis courts at Gates Middle School
</t>
  </si>
  <si>
    <t xml:space="preserve">For the purpose of completing a survey for nomination Lawson Common to the National Registry of Historic Places
</t>
  </si>
  <si>
    <t xml:space="preserve">For the rehabilitation and preservation of historic resources for the purpose of restoring the Plymouth County Atlas and the Navigation Workbook
</t>
  </si>
  <si>
    <t xml:space="preserve">For the purpose of renovating the Little Red Schoolhouse
</t>
  </si>
  <si>
    <t xml:space="preserve">For the purpose of surveying and restoring the Town Archives
</t>
  </si>
  <si>
    <t xml:space="preserve">Phase II of a 5 year project with an emphasis on the preservation of paper-based materials in the Town's Archives.
</t>
  </si>
  <si>
    <t xml:space="preserve">This phase completes the restoration of the Grist Mill which dates back to 1645.  It improves public access, enhances ADA accessability, landscapes a pocket park, and provides for signage, ground coverings, etc.
</t>
  </si>
  <si>
    <t xml:space="preserve">First phase for funding of design, engineering, and permitting for the full length of path from N. Scituate Village to Hatherly Rd.  2nd phase for the construction of pathway from N. Scituate to Hollet St.
</t>
  </si>
  <si>
    <t xml:space="preserve">Phase V of the on going survey. This Phase concentrates on Fourth Cliff/Humarock, Egypt Beach and Scituate Center
</t>
  </si>
  <si>
    <t xml:space="preserve">Funds a study to address the need for affordble, assisted living services for seniors and the disables population of Scituate
</t>
  </si>
  <si>
    <t xml:space="preserve">In conjunction with the Historical Society, the Waterways Commission and the Recreation Dept. this project provides funding for dune rehabilitation, a canoe/kayak launch, walking trails, including a borad walk with viewing pier and relocation of two historic buildings.
</t>
  </si>
  <si>
    <t xml:space="preserve">This is the second phase in the implementationof the Conservation Commission's Driftway Park/North River Public Access Plan. It includes finishing the bike trail, lane stiping and guardrails. Also included is an upgrade of the rail bed trail from the pocket park our to First Herring Brook.
</t>
  </si>
  <si>
    <t xml:space="preserve">To fund the new formed Affordable Housing Trust which is to be managed by a Board of Trustees for the acquisition, creation, preservation and support of affordable housing for the benefit of low and moderate income households.
</t>
  </si>
  <si>
    <t xml:space="preserve">To continue to fund the newly adoped Scituate Affordable Housing Trust
</t>
  </si>
  <si>
    <t xml:space="preserve">Contruction of a new softball field between the Town Hall and the High School.
</t>
  </si>
  <si>
    <t xml:space="preserve">Additional funding need for the completion of the bicycle and pedistrain path funded in two previous phases, largely due to increased construction costs including asphalt and other raw materials.
</t>
  </si>
  <si>
    <t xml:space="preserve">This is the Third phase of a multi year project.  This phase concentrates on improving the security of the archived documents and the physical environment where they are stored.
</t>
  </si>
  <si>
    <t xml:space="preserve">Fund the next phase of listing Scituate's Historic Cemeteries on the National Register of Historic Places.  Once properties are listed on the National Register is provides for increased opportnities to secure grant monies for long-term preservation.
</t>
  </si>
  <si>
    <t xml:space="preserve">Restore the historically significant Whitworth Cannon and return it to where is  previously stood at the front of the GAR Hall.  The cannon was dedicated on the 50th anniversary of the end of the Civil War.
</t>
  </si>
  <si>
    <t xml:space="preserve">Funding is to prepare and file an application to have the Town-owned Ellis State place on the National Register of Historic Places, thereby increasing opportunities to secure grant funding for long-term historic preservation.
</t>
  </si>
  <si>
    <t xml:space="preserve">Purchase 20.6 acres of open space adjacent to publicly accessible conservation land.  In addtion allow up to $5000 in legal expenses to obtain a conservation restriction.
</t>
  </si>
  <si>
    <t xml:space="preserve">Renovate the historic WPA bldg. contructed in the late 1930's.  Anticipated uses are a visitors' center, as it is adjacent to the Greenbush Line, meeting space for town and civic agencies.  Scituate Visitor's Center, Inc. has been granted a 9 year lease and expects the building to be self sustaining.
</t>
  </si>
  <si>
    <t xml:space="preserve">Fund up to $8000 to preserve historical documents relating to the history of the members and operation of the historic church.  A professional conservator must examine the documents first, his cost to to exceed $1000, and provide a recommendation to the CPC before any further funds are released.
</t>
  </si>
  <si>
    <t xml:space="preserve">Funding for the final phase of a multi-year project.  This phase will invest in improved security of archival documentrs and improvemnets to the physical environment where the records are stored.
</t>
  </si>
  <si>
    <t xml:space="preserve">Project consits of design and construction of a promenade along Scituate Harbor at the southerly edge of Cole Parkway from Front St. to the Lucien/Rousseau Landing
</t>
  </si>
  <si>
    <t xml:space="preserve">Fund up to $5000 to engage the necessary services to apply for the nomination of the First Baptist Church to the National Register of Historic Places
</t>
  </si>
  <si>
    <t xml:space="preserve">Purchase the Bates House, which is well known for it's famous occupants, sisters Rebecca and Abigail Bates and the story "An American Army of Two"
</t>
  </si>
  <si>
    <t xml:space="preserve">Purchase 5 acres of undeveloped open space land with substantial frontage on the Scituate Reservoir
</t>
  </si>
  <si>
    <t xml:space="preserve">Purchase approximately 47.6 acres of undeveloped land, open space north and east of Bates Lane and bordering Cohasset
</t>
  </si>
  <si>
    <t xml:space="preserve">Purchase approximately 7.55 acres of undeveloped open space land east of Bates Lane andwest of Rte 3A
</t>
  </si>
  <si>
    <t xml:space="preserve">construction of foreshore protection (seawalls and or revetments) to protect Scituate Lighthouse
</t>
  </si>
  <si>
    <t xml:space="preserve">To continue to use these funds towards the Scituate Affordable Housing Trust
</t>
  </si>
  <si>
    <t xml:space="preserve">An application for the preservation of the Scituate Lighthouse involving the replacement and / or repair of three separate elements of the lighthouse: storage roof; utility room; and the boiler system.
</t>
  </si>
  <si>
    <t xml:space="preserve">Gannett Road Trail completion.  Hollett Street to Hatherly Road.  Construction of this portion of the proposed path will complete a trail system which provides access for both walkers and cyclists from North Scituate Village to Minot Beach.
</t>
  </si>
  <si>
    <t xml:space="preserve">The funding recommendation is to provide funding to support development and expansion of the Teak Sherman Community Garden Project.
</t>
  </si>
  <si>
    <t xml:space="preserve">construction of new community playground and park on a parcel of land located at the Town Hall High School Campus.  The Seaside Playground is over 15 plus years old and its elements have become outdated.
</t>
  </si>
  <si>
    <t xml:space="preserve">Designed by F Mellor in 1910 a railroad archtitect, making the structure historical. Most cost effective restoration approach would be to utilize the removed parts of the canopy. The station building owner has agreed to cooperate with the Town by providing an easement allowing for completion of the work, and by agreeing to improve the rear of his builiding by removing debris, graffiti and installing security lighting to dissuade future vandalism
</t>
  </si>
  <si>
    <t xml:space="preserve">Restoration of the historically significant portions of Gates Middle School Building  Analysis for school and town uses.  unicipal uses would be determined by the Board of Selectmen and itemized prior to RFP.
</t>
  </si>
  <si>
    <t xml:space="preserve">development of an udated historical preservation plan for the Ellis house owned by the Town of Scituate.  Updating the 1988 rehab and re-use at the Ellis House.  headquarters of the Scituate Art Association
</t>
  </si>
  <si>
    <t xml:space="preserve">The Lawson Gates on Branch Street were built by Thomas Lawson.  The Lawson Gates are owned by the Town of Scituate and were designated Historical by vote at Town meeting in 1972.  The work consists of replacing and/or repairing all structural components of the end pillars, custom fabrication and replacement of original one hundred year old moldings, and priming and repaint all components.
</t>
  </si>
  <si>
    <t xml:space="preserve">Hubbell property consists of 16.26 acres and is located between north Scituate Village and Minot Beach.  Purchase of the property will protect wildlife habitat and support recreational hiking.  The property has no water resource value.
</t>
  </si>
  <si>
    <t xml:space="preserve">to acquire 48 acres located off of Clapp Road in the West End.
</t>
  </si>
  <si>
    <t xml:space="preserve">375th anniversary publication commemorating historical attributes of the Town of Scituate and its 375th anniversary celebration.
</t>
  </si>
  <si>
    <t xml:space="preserve">The project is the creation of parking areas off of the Bates Lane and possible Hollycrest Road to provide parking for the public while accessing the Bates Lane Conservation Area walking trails.  The project meets the requirements for recreational land by creating for active or passive recreational use
</t>
  </si>
  <si>
    <t xml:space="preserve">The project is the redesign and reconfiguration of a previously approved project for the construction of a new softball field.  The project provides for a much improved traffic and usage plan.
</t>
  </si>
  <si>
    <t xml:space="preserve">The project is providing and improving land for recreational use. The fund will provide funding to support a bike and walking trail map system that will connect historic sites, recreational destinations, and local retail shops and eateries.
</t>
  </si>
  <si>
    <t xml:space="preserve">The projcet is an expansion of the Teak Sherman Community Garden Project. Funds will provide for an increase in new currently unused acreage availabble for the community garden and supplies for the expansion and growth of the fledgling community garden project
</t>
  </si>
  <si>
    <t xml:space="preserve">Project is on the preservation of the Old Oaken Bucket House which is listed on the National Register of Historic Places.  The project includes sills, sidewalls and a roof replacement
</t>
  </si>
  <si>
    <t xml:space="preserve">This project is providing for preservation of historically significant artifact.  The six logbooks were found in the Scituate Light House covering the years 1891-1911
</t>
  </si>
  <si>
    <t xml:space="preserve">Restoration of plaque, transporting it to a location near town Hall. The plaque honors Chief Justice Cushing, who is Scituate's most famous resident
</t>
  </si>
  <si>
    <t xml:space="preserve">Project consists of the restoration of the fron facade of the Ellis House.  It s part of the Scituate Art Association ongoing restoration and preservation effort.  The SAA is waiting to here from the Massachusetts Historical Commission to see Ellis House is listed on the National Register of Historic Places
</t>
  </si>
  <si>
    <t xml:space="preserve">Property will protect and preserve open space. And it is bordered by additional town-owned conservation land
</t>
  </si>
  <si>
    <t xml:space="preserve">The project will protect water supply, preserve quality open space, protect wild life habitat, and support recreational hiking
</t>
  </si>
  <si>
    <t xml:space="preserve">Property will preserve open space and protect wildlife habitat
</t>
  </si>
  <si>
    <t xml:space="preserve">Property consists mainly of wetland are with some upland. It will protect tan Brook water supply, preserve quality open space, protect wildlife habitat, and support possible recreational hiking.
</t>
  </si>
  <si>
    <t xml:space="preserve">Purchase 31 Acres of open space to be used for preserve quaility open space, wildlife habitat and recreational hiking.
</t>
  </si>
  <si>
    <t xml:space="preserve">This project is providing additional funding in the amount of $200,000 for the Lighthouse Foreshore Protection Project.  The project protects Scituate Lighthouse and the real property where it resides.  A stone revetment will be done using heavy stone.  The present retaining wall will be removed. The new revetment will be in the same footprint as the existing wall and will be two feet higher.  The stone from the existing wall will be used as filler.  There is very little protecting the historical town lighthouse.  This project qualifies for CPA funding as it protects a historic resource from harm and destruction
</t>
  </si>
  <si>
    <t xml:space="preserve">This project is funding $350,000 for the construction and installation of new lighting for the Scituate High School JV baseball field, JV football field, back soccer/lacrosse field and Skate Park. This will be the second phase of the lighting project that is being privately funded to the High School Varsity baseball field. The lighting of these fields will extend the available use time of these areas. The project will eliminate the need to rent portable generators for lighting. The project qualifies for CPA funding under recreation.
</t>
  </si>
  <si>
    <t xml:space="preserve">This project is funding $153,000 for the construction and renovation of the community outdoor basketball courts located at the Humarock Beach Town Parking Lot, Cushing School, and Wampatuck School. Each court is 20-30 years old and is need of restoration and improvement. The project qualifies for CPA funding under recreation.
</t>
  </si>
  <si>
    <t xml:space="preserve">Funding in the amount of $139,000 has been granted for the renovation and repair of the Central Park softball fields and installation of a support facility. The Central Park softball filed s are used by numerous groups including youth recreation teams, High School varsity and junior varsity teams, travel softball league and several adult leagues. Renovation these fields to proper standards, with solid infield playing surface, drainage, and irrigation will make the fields safer, more enjoyable to play on and less expensive to maintain. This project also includes the installation of a support structure that will provide restroom facilities, storage, and safe protection from the elements. This project qualifies for CPA funding as a recreational project
</t>
  </si>
  <si>
    <t xml:space="preserve">The Scituate Harbor Walk project is a multi-phase project to provide a recreational walking/biking pat from the Scituate Marine Park to the Scituate Lighthouse. Funding is being requested for the second phase, which extends the Harbor Walk from the Town Pier up Beaver Dam Rd and along Jericho Rd to Museum Beach. The proposed project is a 5 foot multi-use path on the northeast side of Beaver Dam Rd extending along the eastern side of Jericho Road that will be incorporated with the intersection redesign. When completed this project will safely connect areas of cultural, historical, and economic significance and provide a valuable amenity for residents and visitors. The project qualifies for CPA funding by creating and rehabilitating land for passive recreational use.
</t>
  </si>
  <si>
    <t xml:space="preserve">Town Planner and the Planning Board request funding for Scenic Road signs for twelve designated scenic roads in Scituate.  This designation protects trees, stonewalls, etc. from disturbance unless a permit is acquired.  This project qualifies for CPA funding as it protects qualified real property from harm or destruction.
</t>
  </si>
  <si>
    <t xml:space="preserve">Funding for items requested by the Scituate Town Archivist: 1) Funding for a limited printing of a book, Scituate and the Civil War for educational purposes. In addition to use at schools and the library, the book would be used within the Archives as a more research complete and convenient research tool. $850 2) Continuation of archival shelving, shipping and installation. This completes the final phase of the organizing and establishing a database for all municipal records stored at Town Hall. These units are portable in the event of a move. $14,720 3) Microfilming 
</t>
  </si>
  <si>
    <t xml:space="preserve">This project funds $31,500 for the reroofing of the Little Red Schoolhouse and the construction of a widow
</t>
  </si>
  <si>
    <t xml:space="preserve">This project funds $16,000 to repair finials and windows in the upper portion of Lawson Tower.  The repairs requested will reduce the risk of major expense to Lawson Tower in the future.  Lawson Tower is among the most visited sites in Scituate and this restoration work is important to its integrity. The Scituate Historical Commission warrants that he structure is of historical significance.  The project qualifies for CPA funding by providing for the preservation of a historically significant structure.
</t>
  </si>
  <si>
    <t xml:space="preserve">This project funds $2,700 for the restoration of two Light keeper journals recently donated to the Scituate Historical Society.  The Scituate Historical Society will contribute $300 toward the total cost of $3,000.  These journals were kept by the Light keeper John Francis Cushman.  They are in fragile condition and will offer a great deal of history from the years 1905 to 1924.  The Scituate Historical Commission has deemed the journals to be historically significant.  The project qualifies for CPA funding by providing for the preservation of a historically significant artifact.
</t>
  </si>
  <si>
    <t xml:space="preserve">This project funds $4,100 for the restoration of the Bates Family gravesites at Union Cemetery.  This restoration coincides with the two hundredth anniversary of Rebecca &amp; Abigail Bates service to the town and country during the War of 1812.  The family gravestones are in disrepair and this project seeks to remedy that condition.  The Scituate Historical Commission warrants these gravesites to be of historical significance.  The project qualifies for CPA funding as it is associated with people significant in the history of Scituate.
</t>
  </si>
  <si>
    <t xml:space="preserve">The Union Mission Chapel was built in 1885 by the people living in the Sherman
</t>
  </si>
  <si>
    <t xml:space="preserve">A multi-use trail along Country Way from First Parish Road to Greenbush Village is proposed tin two phases to improve pedestrian and bicycle safety.  Phase One, between First Parish Road and Hughey Road will provide access for those traveling between Gates, the High School, the library, Central Park fields, Cudworth field and various historical properties.  This trail will be constructed using the same material and techniques that were used for the new Stockbridge Road walk-way-granite curbing, 6-foot asphalt surface, ADA accessible.
</t>
  </si>
  <si>
    <t xml:space="preserve">Damon Memorial Preserve is 37.7 acres of open space which will include a small parking area.  The land consists of ancient cart paths and walking trails. The property was used as a tree farm and the 37.7 acre lot is considered buildable.  The land acquisition will protect town water resource and wildlife habitat for in wildlife corridor. The parcel is identified on the Scituate Open Space and recreation 2009 Plan as a priority open space parcel recommended for preservation.
</t>
  </si>
  <si>
    <t xml:space="preserve">Tilden Multi-Use Trail is a phased project which will provide recreational walking/bike paths from Beaver Dam Rd to Turner Rd on Tilden Rd. The project is one of three phases.
</t>
  </si>
  <si>
    <t xml:space="preserve">Scituate Skate Park Renovation is for the construction and installation of a new skate park at current location. The plan is to demolish and rebuild the current skate park using modern design and construction.
</t>
  </si>
  <si>
    <t xml:space="preserve">This project will transfer the Irish Mossing Shed from its current location at the Scituate Marine Park to a location adjacent to the Mossing Museum. This will expand the museums mossing exhibit.
</t>
  </si>
  <si>
    <t xml:space="preserve">Scituate Recreation Commission project to refurbish their fleet of 40 year old Cape Cod Mercury
</t>
  </si>
  <si>
    <t xml:space="preserve">This is the seed money that the DPW needs to begin the permitting process for the possible restoration of 2,800 feet of public beach along Glades and Surfside Roads in North Scituate. If completed, the project would improve accessibility, restore 50 foot wide upland beach for recreation at high tide, and make existing seawalls, stairs and ramps more resilient to anticipated rise in sea level and increased storm surges. The project would build up the beach by adding sand.  The Scituate Department of Public Works has retained the services of Applied Coastal Research and Engineering for the preparation of a design under a grant from the Massachusetts Coastal Zone Management agency. Various permits from state and federal regulators need to be secured before the project proceeds and DPW will actively seek grants from state and federal agencies to offset the cost of the project, which will cost an estimated $6,100,000 and take four years to complete.
</t>
  </si>
  <si>
    <t xml:space="preserve">To complete a fencing project, to clear shrubs and tree branches, and for materials that will help keep the garden sustainable.
</t>
  </si>
  <si>
    <t xml:space="preserve">Scituate Arts Association requested 50% of the funding needed for the Bailey-Ellis House Dining Room Beam Preservation project. These funds are requested due to the emergency nature of the failure of a structural support beam and plaster damage in the dining room, as a result of water infiltration from the compromised building envelope.  Roof and site drainage improvements are in the process of being addressed. The other 50% of the project will be paid for by the Scituate Arts Association operating budget.
</t>
  </si>
  <si>
    <t xml:space="preserve">Historical Commission project to renovate the tercentenary signs installed by the state in the 1930's.  The signs represent the spirit of our ancestors and were installed at structures or places relating to the early settlements across the state. In Scituate there are 8 surviving signs: Early Boundary Line, Old Oaken Bucket, Williams Barker House, Third Cliff, Stockbridge, Gannett's Corner, Satuit Brook and Kent Street.
</t>
  </si>
  <si>
    <t xml:space="preserve">Scituate Town Library will create a microfiche record of selected years of the Scituate Mariner and purchase duplicate rolls of some years to provide complete access of the Mariner through microfiche to library patrons and town residents, and researchers.   The years to be microfiched are: 1979-89, 1993-95, June 2003-December 2013, and duplicate rolls (originally created by the publisher) of the periods of January 1990 
</t>
  </si>
  <si>
    <t xml:space="preserve">Town Archives project for the completion of a Civil War book that highlights Scituate
</t>
  </si>
  <si>
    <t xml:space="preserve">Historical Society project to restore the carriage of the Marquis de Lafayette, an aide and personal friend of George Washington. This project would fully restore the carriage as well as make improvements to the barn that make it better suited for storage. The Scituate Historical Society will contribute $1,800 towards an estimated total cost of $19,800.
</t>
  </si>
  <si>
    <t xml:space="preserve">Historical Society project to install a removable wooden boardwalk at the Lighthouse to enhance access to the beach and jetties around the Light and further provide teaching opportunities with a greater number of educational signs than are possible currently.
</t>
  </si>
  <si>
    <t xml:space="preserve">Historical Society project to evaluate the Lantern Room above the Scituate Lighthouse to determine the structural integrity of the steel frame and wood components as well as the catwalk and railing associated with the gallery.  The result of this project will be an engineering report with recommendations for any future preservation methods necessary.
</t>
  </si>
  <si>
    <t xml:space="preserve">Historical Society project for improvements to the Old Oaken Bucket House, on the National Register of Historic Places. This project will result in improvements to the Museum Ell and House as well as making driveway and parking improvements, an access path to the Ell and repairs to outbuildings and trail surrounding.  Ultimately this building is expected to be a showplace for Scituate
</t>
  </si>
  <si>
    <t>Hennessey Property Acquisition ????</t>
  </si>
  <si>
    <t xml:space="preserve">Preserve the 19th century records by de-acidifying them.  These are tax and 
</t>
  </si>
  <si>
    <t xml:space="preserve">The Scituate Arts Association has been repairing the roof, soffit, and drainage systems of the Bailey-Ellis House. Water damage sustained from failure of the roof allowed moisture to infiltrate the house and led to subsequent damage.  This portion of the project will address gutters, soffits and fascia, which will then conclude all remaining preservation items associated with restoration of the Bailey-Ellis House roof.
</t>
  </si>
  <si>
    <t xml:space="preserve">The Svensen Hockey Field located at Scituate High School was eliminated due to construction of a new Middle School. This project is for the relocation of this field to an existing, under-utilized, and poorly maintained field located at Cushing School.  This project requires the removal of some trees, installation of an irrigation system, planting of sod, and fencing.
</t>
  </si>
  <si>
    <t xml:space="preserve">Scituate Light is the most important historic site in Scituate listed on the National Register of Historic places since 1987. The structural integrity of the tower dome is in jeopardy by the deterioration of the copper cover. This project will address this issue with new sheath copper, along with needed carpentry and metal work repairs.  The project will repair the lighthouse tower dome, components of the lighthouse lantern room, the lantern room galley and the catwalk.
</t>
  </si>
  <si>
    <t xml:space="preserve">The Scituate Historical Society will conduct a structural and architectural study of the feasibility of establishing access to the ground level of the of the water tank of the tower for the purpose of museum space. This space is to exhibit artifacts from the Dreamwold estate of Copper King Thomas W. Lawson.
</t>
  </si>
  <si>
    <t xml:space="preserve">The Historical Society will build appropriate climate controlled storage on the first floor of the building. Current collections are being stored below grade in the basement in which humidity, floor moisture from flooding and ranges of temperatures are impossible to manage- paintings, maps, photographs and other collections are at extreme risk in the current space.
</t>
  </si>
  <si>
    <t xml:space="preserve">The Central Park cupola, which provides a system of ventilation for the building, needs to be restored to prevent further damage. Central Park has 51 affordable rental units for seniors and disabled residents and is owned by the Scituate Housing Authority. The SHA is eligible for annual capital improvement grants for roughly $50,000 putting many of the larger scope capital improvement projects beyond the budget limitations.
</t>
  </si>
  <si>
    <t xml:space="preserve">Acquire real property consisting of approximately .92 acres of undeveloped open space in the West End of Scituate. This parcel abuts conservation land under the care and custody of the Scituate Conservation Commission. This purchase is consistent with both the Scituate Master Plan and the open space provisions of the CPA.
</t>
  </si>
  <si>
    <t xml:space="preserve">Central Park has 51 affordable rental units for seniors and disabled residents and is owned by the Scituate Housing Authority and is a HUD regulated property. The SHA is eligible for annual capital improvement grants for roughly $50,000 putting many of the larger scope capital improvement projects beyond the budget limitations.The SHA needs to replace the windows on the first floor of the building with appropriate, 
</t>
  </si>
  <si>
    <t xml:space="preserve">The relocation of this project from the Scituate High School Campus to a new site in North Scituate, which has never been built upon, triggered the need for additional consulting and contracting of services of a playground consultant, a landscape architect, surveyor etc. In addition, six years have passed since the initial grant was funded and costs have increased.
</t>
  </si>
  <si>
    <t xml:space="preserve">Acquire real property consisting of approximately 26.8 acres of undeveloped open space in the West End of Scituate. These 2 parcels abut conservation land under the care and custody of the Scituate Conservation Commission. This land is surrounded by conservation land and trails off Bates Lane. This purchase is consistent with both the Scituate Master Plan and the open space provisions of the Community Preservation Act.
</t>
  </si>
  <si>
    <t xml:space="preserve">This project will make our five Town beaches ADA-compliant and more easily accessible for all residents of the Town including our handicapped, elderly and residents using baby strollers. Four beaches will get 
</t>
  </si>
  <si>
    <t xml:space="preserve">The Cedar Point Association project is to install four permanent benches with engraved plates and permanent trash receptacles to replace old, worn out benches and receptacles. Thousands of visitors each year enjoy relaxing on the benches at the lighthouse with its beautiful views of the harbor and ocean. The lighthouse is part of our Scituate Harbor Cultural District designation.
</t>
  </si>
  <si>
    <t xml:space="preserve">This project will renovate and repair the Central Park South softball fields used by hundreds of softball players on a regular basis including: Scituate Youth Center, Scituate High School Varsity and JV teams, Scituate Senior League, and Scituate Girls Travel teams.
</t>
  </si>
  <si>
    <t xml:space="preserve">This project is for the professional conservation and digital preservation of significant historic paper-based artifacts and reference materials. The artifacts are one-of-a-kind items representing different aspects of Scituate history and include: the original signatures of sisters Abigail and Rebecca Bates, the "Army of Two" who frightened the British from entering Scituate harbor in the War of 1812;  photographs of Thomas W. Lawson and Dreamwold c1902-3 by renowned photographer T.E. Marr; and the 1916 guestbook from the tea house located in the wreck of the Pilot Boat Columbia which was driven ashore in the 1898 Portland Gale. Historic and widely-used reference materials include records of early New Plymouth Colony, Massachusetts Civil War volunteers, and Scituate family genealogies.
</t>
  </si>
  <si>
    <t xml:space="preserve">This project will create a pocket park on an irregular piece of land by the ocean on Glades Road and the seawall, which is accessible to the general public. With seating, plantings and an unobstructed view of Minot
</t>
  </si>
  <si>
    <t xml:space="preserve">This proposal is to ascertain the potential athletic field uses of the approximately 27 acres of land off Clapp Road acquired in Article 15 of the April 2015 Annual Town Meeting upon completion of the wetlands delineation. The Town has athletic fields in various conditions and development of this property would allow the Town to move forward with best practices relevant to field maintenance.
</t>
  </si>
  <si>
    <t xml:space="preserve">Roach Field is a town-owned baseball field. This project will refurbish an existing parking area to accommodate 19 spaces with two handicapped spots and create a new parking lot with approximately 20 spaces near right field.
</t>
  </si>
  <si>
    <t xml:space="preserve">This project will restore two historic bronze plaques. One plaque commemorates Timothy Hatherly and was placed on Hatherly Road in the 1920s. The second plaque is a World War I memorial and is located on the Edward Foster Road Bridge. Included in the restoration of the plaques is the creation of molds for their replication should they ever need to be replaced.
</t>
  </si>
  <si>
    <t xml:space="preserve">This project is for the replacement of the roof at an historic site. The roof is at risk of leaking; its replacement will preserve the homestead and its contents. The Town of Scituate was given this homestead to maintain as an historical and educational destination for school children and the public. There are numerous artifacts from a founding family that show 19th and early 20th century everyday life.
</t>
  </si>
  <si>
    <t xml:space="preserve">The Dog Park will be located on the Driftway, adjacent to existing dog walking trails. The Friends of Scituate Dog Park will be on two acres with one acre enclosed by fencing for large dogs and one half acre for small dogs. The remaining space will be for 23 parking spaces, a buffer area and a water garden for storm water run-off.
</t>
  </si>
  <si>
    <t xml:space="preserve">Lawson Green Apartments will consist of 30 affordable senior rental units serving low income resident
</t>
  </si>
  <si>
    <t>FY</t>
  </si>
  <si>
    <t>Amt.</t>
  </si>
  <si>
    <r>
      <t xml:space="preserve">39.73 acres on Clapp Road, w/conservation restriction </t>
    </r>
    <r>
      <rPr>
        <i/>
        <sz val="10"/>
        <rFont val="Calibri"/>
        <family val="2"/>
        <scheme val="minor"/>
      </rPr>
      <t>(ATM has 790,000; changed to 595,000)</t>
    </r>
  </si>
  <si>
    <r>
      <t xml:space="preserve">1) Limited printing </t>
    </r>
    <r>
      <rPr>
        <i/>
        <sz val="10"/>
        <rFont val="Calibri"/>
        <family val="2"/>
        <scheme val="minor"/>
      </rPr>
      <t xml:space="preserve">Scituate and the Civil War </t>
    </r>
    <r>
      <rPr>
        <sz val="10"/>
        <rFont val="Calibri"/>
        <family val="2"/>
        <scheme val="minor"/>
      </rPr>
      <t>2) FInal phase of archival shelving 3) 	Microfil Real Estate Commitment Books 4)	 Refurbished Microfilm Reader</t>
    </r>
  </si>
  <si>
    <r>
      <t>Complete</t>
    </r>
    <r>
      <rPr>
        <i/>
        <sz val="10"/>
        <rFont val="Calibri"/>
        <family val="2"/>
        <scheme val="minor"/>
      </rPr>
      <t xml:space="preserve"> Scituate and the Civil War </t>
    </r>
    <r>
      <rPr>
        <sz val="10"/>
        <rFont val="Calibri"/>
        <family val="2"/>
        <scheme val="minor"/>
      </rPr>
      <t xml:space="preserve">book; restore 5 remaining binders of Selectmen’s Minutes.  </t>
    </r>
  </si>
  <si>
    <t>For design, permitting, constructing a paved pathway from Greenbush to Driftway Park. (conflicting $ amounts)</t>
  </si>
  <si>
    <r>
      <t xml:space="preserve">     DESCRIPTION                          </t>
    </r>
    <r>
      <rPr>
        <i/>
        <sz val="10"/>
        <rFont val="Calibri"/>
        <family val="2"/>
        <scheme val="minor"/>
      </rPr>
      <t xml:space="preserve">NOT A LEGAL DOCUMENT </t>
    </r>
    <r>
      <rPr>
        <i/>
        <sz val="10"/>
        <color indexed="10"/>
        <rFont val="Calibri"/>
        <family val="2"/>
        <scheme val="minor"/>
      </rPr>
      <t>Updated 9/1/15</t>
    </r>
  </si>
  <si>
    <r>
      <t xml:space="preserve">Construct Marine Park-edge trail, site prep,  boardwalk, signage,  etc </t>
    </r>
    <r>
      <rPr>
        <sz val="10"/>
        <color indexed="10"/>
        <rFont val="Calibri"/>
        <family val="2"/>
        <scheme val="minor"/>
      </rPr>
      <t>(conflicting $$ amounts)</t>
    </r>
  </si>
  <si>
    <r>
      <t xml:space="preserve">Installation of HVAC system with associated work at Cudworth House </t>
    </r>
    <r>
      <rPr>
        <sz val="10"/>
        <color indexed="10"/>
        <rFont val="Calibri"/>
        <family val="2"/>
        <scheme val="minor"/>
      </rPr>
      <t>(conflicting $ amounts)</t>
    </r>
  </si>
  <si>
    <t>Rescind</t>
  </si>
  <si>
    <t>Net OP</t>
  </si>
  <si>
    <t>Net HIS</t>
  </si>
  <si>
    <t>Net AH</t>
  </si>
  <si>
    <t>Net REC</t>
  </si>
  <si>
    <t>other adj</t>
  </si>
  <si>
    <t>SHS Softball Field</t>
  </si>
  <si>
    <t>design &amp; construction</t>
  </si>
  <si>
    <t>reconfiguration</t>
  </si>
  <si>
    <t>2017 STM</t>
  </si>
  <si>
    <t>Central Park Window Replacement II</t>
  </si>
  <si>
    <t>Country Way Multi-Use Trail Phase 1</t>
  </si>
  <si>
    <t>23 SUNSET ROAD LAND PURCHASE</t>
  </si>
  <si>
    <t xml:space="preserve">The purchase of approximately 4.79 acres of land located on Sunset Road, a private, gravel road off Edward Foster Road, that links First Cliff and Second Cliff with the business district and the rest of the town. The property is located at the end of Sunset Road, adjacent to the National Oceanic and Atmospheric Administration headquarters of the Stellwagen Bank National Marine Sanctuary (SBNMS). The Town of Scituate would like to purchase this property to permanently protect it as public waterfront open space. MBL = 51-3-19-N, 51-3-19-E, 51-3-19-F,51-3-19-G, 51-3-19-H,51-3-19-I,51-3-17R
</t>
  </si>
  <si>
    <t>Civil War Books Restoration</t>
  </si>
  <si>
    <t xml:space="preserve">The book is a compilation of the history of Scituate residents in the Civil War. It includes Scituate pre-war, during the war and post war. Biographies of those who enlisted from Scituate are included along with copies of letters written by Scituate solders, newspaper articles and records of the Scituate Town Archives. Copies of the book will be available at the Scituate Historical Society and to the public
</t>
  </si>
  <si>
    <t>Design &amp; Engineering for High School Athletic Complex</t>
  </si>
  <si>
    <t xml:space="preserve">A new design and engineering plan for this area would address the Track and Turf replacement, Girls Softball program and make the most efficient use of this area with a multiuse field between the two ball fields.
</t>
  </si>
  <si>
    <t>Historic Survey &amp; Planning</t>
  </si>
  <si>
    <t xml:space="preserve">Historical surveys allow for the nomination of significant properties to the National Register of Historic Places; as well as other types of studies, reports, publications and projects that relate to the identification and protection of significant historic properties and sites.
</t>
  </si>
  <si>
    <t>World War 1 Plaques Restoration</t>
  </si>
  <si>
    <t xml:space="preserve">To restore two plaques that commemorate the service of Scituate residents during World War I.  The plaques are located at the historic Lawson Common and the restoration will coincide with the Centennial of World War I in November 2018.
</t>
  </si>
  <si>
    <t>WAMPATUCK SCHOOL PLAYGROUND</t>
  </si>
  <si>
    <t xml:space="preserve">Replace an existing playground with new playground at Wampatuck Elementary School. The existing playground is a community playground widely used by the surrounding neighborhoods as well as by the elementary school. The existing playground is in disrepair and needs replacing. Wampatuck PTO will be contributing $30,000 to the cost of the playground. The project is seeking $270,000 in CPC funding. Modern playground equipment will be installed with an ADA accessible walkway to the playground. The new playground will provide a safe, ADA compliant and modern recreation space for a wide range of ages and abilities.
</t>
  </si>
  <si>
    <t xml:space="preserve">Additional funding to refurbish existing parking area and construct additional parking (18 spaces) on the grassy area past right field at Roach Field. The original proposal for $89,300 was approved at the 2017 Annual Town Meeting. The actual design requires storm water and drainage swales and runoff which were not included in the original request. Additional storm water requirements, signs and redesign for front parking require additional $80,000 in funding. Scituate Little League is committing $7,500 for the project. This project will provide safe parking for attendees, handicap parking and get cars parked in neighborhood and Beaver Dam Road off the streets.
</t>
  </si>
  <si>
    <t>Affordable Housing Administration</t>
  </si>
  <si>
    <t xml:space="preserve">Administrative expenses for the Affordable Housing Trust Board
</t>
  </si>
  <si>
    <t>ATHLETIC FIELDS RENOVATION PROJECT</t>
  </si>
  <si>
    <t xml:space="preserve">This article seeks funding for the Athletic Fields Renovation Plan per the previously approved design study.  The proposed project is a complete restoration of the existing track and field, baseball field and existing JV baseball field. The restored project site will support multiple multi-purpose fields and will create a Town park that encourages active and passive recreation for the entire Scituate community. The project will also address some of the existing and critical athletic field needs in Town as defined by the Scituate Recreation and Scituate Public Schools Field Use Sub-Committee and the Town of Scituate Athletic Fields Master Plan.
</t>
  </si>
  <si>
    <t>STOCKBRIDGE GRAIN CHEST &amp; VARIOUS DOCUMENTS</t>
  </si>
  <si>
    <t xml:space="preserve">The Stockbridge Grist Mill Grain Chest (1650-1720) is the only known example of a grain chest to survive from seventeenth century America. It is a toll chest, used when millers took a portion of the corn they ground for payment instead of money.  Hayward Peirce Esq Marriage Records; Temperance Movement and Scituate Sons of Temperance Meeting Minutes; Instrument of Protest Logs (1807-1898); Scituate Town Reports (1846 to the present).
</t>
  </si>
  <si>
    <t>MASS HUMANE SOCIETY BOATHOUSE ROOF</t>
  </si>
  <si>
    <t xml:space="preserve">The Humane Society Boathouse, located at Scituate Marine Park, is one of just a few remaining in the State and is used by the Scituate Recreation Department as a home for its popular sailing program. The application request is for funding to replace the wood roof shingles and ridge boards.
</t>
  </si>
  <si>
    <t>COLE PKWY BANDSTAND &amp; BENCHES</t>
  </si>
  <si>
    <t xml:space="preserve">project for the replacement of site amenities along the Cole Parkway Harborwalk from the Harbormaster
</t>
  </si>
  <si>
    <t>NORTH RIVER SHIPYARD MARKER</t>
  </si>
  <si>
    <t xml:space="preserve">This project involves the restoration of a 100-year-old marker erected in 1919 to commemorate shipbuilding in the Town of Scituate along the River.  It is one of ten such markers along the North River and the only one in Scituate.  This plaque commemorates the Briggs Shipbuilding Yard in Scituate.  The plaque serves as a tool to help educate local residents about the importance of shipbuilding along the North River.
</t>
  </si>
  <si>
    <t>AFFORDABLE HOUSING TRUST FUNDING</t>
  </si>
  <si>
    <t xml:space="preserve">The Affordable Housing Trust requested funds to help replenish the Trust balance, due to the recent commitment of $600,000 for the Lawson Green Affordable Housing Project. This will enable the Trust board to support future affordable housing opportunities and initiatives as they develop.
</t>
  </si>
  <si>
    <t>NO. SCITUATE TRAIN CANOPY RESTORATION-PH 2</t>
  </si>
  <si>
    <t xml:space="preserve">This project is Phase II of a project started in 2011 to create a visible and attractive public gathering space centered around the historic train canopy in the heart of No Scituate Village. It will have historic information and wayfinding maps, a new seating area, period overhead lighting, electrical power, and a new wood ceiling.  Improvements to the site include new concrete pavement below the canopy so that it is accessible to all from the sidewalk, an ADA accessible picnic table, benches, and a trash receptacle.
</t>
  </si>
  <si>
    <t>STONE MILE MARKERS RESTORATION</t>
  </si>
  <si>
    <t xml:space="preserve">Application for funding to restore three (3) stone mile markers to their original status.  Scituate has three (3) of the eighty-five (85) mile markers erected to mark the original roads used by the Pilgrims from Plymouth to Boston and Plymouth to Provincetown-erected in 1920 to celebrate the tercentenary of the Pilgrims
</t>
  </si>
  <si>
    <t>MORDECAI LINCOLN PROPERTY</t>
  </si>
  <si>
    <t xml:space="preserve">Purchase of the Mordecai Lincoln Homestead and Mill Complex for historic preservation, open space and recreational uses for the residents and visitors. The complex consists of four buildings: the Mordecai Lincoln home (built in 1695), a second house built in 1850, the mill building and a shed. The buildings reside on 5.6 acres of land abutting the Gulf (also spelled Gulph) River in North Scituate. The property will be owned by the Town similar to other historic properties. A conservation restriction would be held by Wildland Trust on this property preserving it forever   This is one of the most significant, unprotected historical properties in Scituate. The main house was home to Mordecai Lincoln, President Lincoln
</t>
  </si>
  <si>
    <t>PJ STEVERMAN SKATE PARK</t>
  </si>
  <si>
    <t xml:space="preserve">The P.J. Steverman Skate Park was gifted to town in 1996 by the Steverman family. Since then the family and the Friends of Scituate Recreation (FOSR) have maintained the park and provided funds to do so. This heavily used facility requires major rehabilitation including a new surface and side boards. The Steverman family will continue to provide goal nets, bench repairs and plaques as they have in the past.  In addition, the FOSR is donating $10,000 to the town specifically for maintenance of the rink.  A separate fund will be set up within the town to hold and use that money for rink maintenance. This type of donation will be a model for future CPC projects where maintenance monies are needed for a facility.
</t>
  </si>
  <si>
    <t>Purchase of the Mordecai Lincoln Homestead and Mill Complex</t>
  </si>
  <si>
    <t>P.J. Steverman Skate Park</t>
  </si>
  <si>
    <t>UND</t>
  </si>
  <si>
    <t>Community Housing Trust</t>
  </si>
  <si>
    <t>Closing Costs of the Mordecai Lincoln Homestead and Mill Complex</t>
  </si>
  <si>
    <t>Restrictions (Conservation and Historic) of the Mordecai Lincoln Homestead and Mill Complex</t>
  </si>
  <si>
    <t>1924 Scituate Fire Truck Restoration</t>
  </si>
  <si>
    <t>HS Athletic Fields Renovation</t>
  </si>
  <si>
    <t>Withdrawn</t>
  </si>
  <si>
    <t>Affordable Housing Trust Funding</t>
  </si>
  <si>
    <t>Stockbridge Grain Chest and Misc Documents</t>
  </si>
  <si>
    <t>Mass Humane Society Boathouse Roof</t>
  </si>
  <si>
    <t>North River Shipyard Marker</t>
  </si>
  <si>
    <t>North Scituate Train Canopy - Phase II</t>
  </si>
  <si>
    <t>Stone Mile Markers Restoration</t>
  </si>
  <si>
    <t>PJ Steverman Skate Park</t>
  </si>
  <si>
    <t>Mordecai Lincoln Property</t>
  </si>
  <si>
    <t>Complete</t>
  </si>
  <si>
    <t>Design &amp; Engineering/Athletic Complex</t>
  </si>
  <si>
    <t>Funding Complete</t>
  </si>
  <si>
    <t>Roach Field Improvements / addl funding</t>
  </si>
  <si>
    <t xml:space="preserve">North Scituate Beach Nourishment   </t>
  </si>
  <si>
    <t>Lawson Green  (funded by CPC &amp; AHT)</t>
  </si>
  <si>
    <t xml:space="preserve">Roach Field Improvements   </t>
  </si>
  <si>
    <t>Wampatuck School Playground Restoration</t>
  </si>
  <si>
    <t>23 Sunset Road Land Purchase</t>
  </si>
  <si>
    <t>Cole Parkway Bandstand and Benches</t>
  </si>
  <si>
    <t>Funding for Conservation Restrictions, Titles, etc</t>
  </si>
  <si>
    <t xml:space="preserve">Bonomi Property </t>
  </si>
  <si>
    <t>Clapp Rd Athletic Field Study</t>
  </si>
  <si>
    <t xml:space="preserve">Trail Mapping &amp; Signage </t>
  </si>
  <si>
    <t xml:space="preserve">Parking Areas Access  </t>
  </si>
  <si>
    <t>PENDING 2021</t>
  </si>
  <si>
    <t>North Scituate Train Canopy-Phase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</si>
</sst>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3" formatCode="_(* #,##0.00_);_(* \(#,##0.00\);_(* &quot;-&quot;??_);_(@_)"/>
    <numFmt numFmtId="164" formatCode="yyyy\-mm\-dd\ hh:mm:ss"/>
    <numFmt numFmtId="165" formatCode="_(* #,##0_);_(* \(#,##0\);_(* &quot;-&quot;??_);_(@_)"/>
  </numFmts>
  <fonts count="13" x14ac:knownFonts="1">
    <font>
      <sz val="10"/>
      <name val="Arial"/>
    </font>
    <font>
      <sz val="8"/>
      <name val="Arial"/>
      <family val="2"/>
    </font>
    <font>
      <sz val="10"/>
      <name val="Calibri"/>
      <family val="2"/>
      <scheme val="minor"/>
    </font>
    <font>
      <sz val="10"/>
      <color rgb="FFFF0000"/>
      <name val="Calibri"/>
      <family val="2"/>
      <scheme val="minor"/>
    </font>
    <font>
      <i/>
      <sz val="10"/>
      <name val="Calibri"/>
      <family val="2"/>
      <scheme val="minor"/>
    </font>
    <font>
      <i/>
      <sz val="10"/>
      <color indexed="10"/>
      <name val="Calibri"/>
      <family val="2"/>
      <scheme val="minor"/>
    </font>
    <font>
      <i/>
      <sz val="10"/>
      <color rgb="FFFF0000"/>
      <name val="Calibri"/>
      <family val="2"/>
      <scheme val="minor"/>
    </font>
    <font>
      <sz val="10"/>
      <color indexed="10"/>
      <name val="Calibri"/>
      <family val="2"/>
      <scheme val="minor"/>
    </font>
    <font>
      <sz val="10"/>
      <name val="Arial"/>
    </font>
    <font>
      <sz val="10"/>
      <name val="Arial"/>
      <family val="2"/>
    </font>
    <font>
      <sz val="9"/>
      <name val="Calibri"/>
      <family val="2"/>
      <scheme val="minor"/>
    </font>
    <font>
      <sz val="8"/>
      <name val="Calibri"/>
      <family val="2"/>
      <scheme val="minor"/>
    </font>
    <font>
      <sz val="9"/>
      <color rgb="FFFF0000"/>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0" fontId="0" fillId="0" borderId="0"/>
    <xf numFmtId="43" fontId="8" fillId="0" borderId="0" applyFont="0" applyFill="0" applyBorder="0" applyAlignment="0" applyProtection="0"/>
  </cellStyleXfs>
  <cellXfs count="62">
    <xf numFmtId="0" fontId="0" fillId="0" borderId="0" xfId="0"/>
    <xf numFmtId="49" fontId="1" fillId="0" borderId="0" xfId="0" applyNumberFormat="1" applyFont="1" applyFill="1" applyAlignment="1">
      <alignment vertical="top" wrapText="1"/>
    </xf>
    <xf numFmtId="0" fontId="0" fillId="0" borderId="0" xfId="0" applyAlignment="1"/>
    <xf numFmtId="0" fontId="2" fillId="0" borderId="0" xfId="0" applyFont="1" applyFill="1" applyBorder="1"/>
    <xf numFmtId="0" fontId="2" fillId="0" borderId="0" xfId="0" applyFont="1" applyFill="1" applyBorder="1" applyAlignment="1">
      <alignment vertical="center"/>
    </xf>
    <xf numFmtId="3" fontId="2" fillId="0" borderId="0" xfId="0" applyNumberFormat="1"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xf numFmtId="0" fontId="2" fillId="0" borderId="0" xfId="0" applyFont="1" applyFill="1" applyBorder="1" applyAlignment="1">
      <alignment horizontal="left"/>
    </xf>
    <xf numFmtId="0" fontId="2" fillId="0" borderId="0" xfId="0" applyFont="1" applyFill="1" applyBorder="1" applyAlignment="1">
      <alignment horizontal="center"/>
    </xf>
    <xf numFmtId="0" fontId="3" fillId="0" borderId="0" xfId="0" applyFont="1" applyFill="1" applyBorder="1" applyAlignment="1">
      <alignment horizontal="right"/>
    </xf>
    <xf numFmtId="0" fontId="2" fillId="0" borderId="0" xfId="0" applyNumberFormat="1" applyFont="1" applyFill="1" applyBorder="1" applyAlignment="1">
      <alignment vertical="top" wrapText="1"/>
    </xf>
    <xf numFmtId="0" fontId="3" fillId="0" borderId="0" xfId="0" applyFont="1" applyFill="1" applyBorder="1" applyAlignment="1">
      <alignment horizontal="right" vertical="center"/>
    </xf>
    <xf numFmtId="3" fontId="2" fillId="0" borderId="0" xfId="0" applyNumberFormat="1" applyFont="1" applyFill="1" applyBorder="1"/>
    <xf numFmtId="164" fontId="2" fillId="0" borderId="0" xfId="0" applyNumberFormat="1" applyFont="1" applyFill="1" applyBorder="1"/>
    <xf numFmtId="0" fontId="2" fillId="0" borderId="0" xfId="0" applyFont="1" applyFill="1" applyBorder="1" applyAlignment="1">
      <alignment vertical="center" wrapText="1"/>
    </xf>
    <xf numFmtId="0" fontId="6" fillId="0" borderId="0" xfId="0" applyFont="1" applyFill="1" applyBorder="1" applyAlignment="1">
      <alignment vertical="top" wrapText="1"/>
    </xf>
    <xf numFmtId="0" fontId="3" fillId="0" borderId="0" xfId="0" applyFont="1" applyFill="1" applyBorder="1" applyAlignment="1">
      <alignment vertical="center"/>
    </xf>
    <xf numFmtId="3" fontId="6" fillId="0" borderId="0" xfId="0" applyNumberFormat="1" applyFont="1" applyFill="1" applyBorder="1" applyAlignment="1">
      <alignment vertical="center"/>
    </xf>
    <xf numFmtId="3" fontId="2" fillId="0" borderId="0" xfId="0" applyNumberFormat="1" applyFont="1" applyFill="1" applyBorder="1" applyAlignment="1">
      <alignment horizontal="right" vertical="center" wrapText="1"/>
    </xf>
    <xf numFmtId="0" fontId="3" fillId="0" borderId="0" xfId="0" applyFont="1" applyFill="1" applyBorder="1" applyAlignment="1">
      <alignment horizontal="right" vertical="center" wrapText="1"/>
    </xf>
    <xf numFmtId="0" fontId="6" fillId="0" borderId="0" xfId="0" applyFont="1" applyFill="1" applyBorder="1" applyAlignment="1">
      <alignment vertical="center" wrapText="1"/>
    </xf>
    <xf numFmtId="0" fontId="7" fillId="0" borderId="0" xfId="0" applyFont="1" applyFill="1" applyBorder="1" applyAlignment="1">
      <alignment horizontal="left" vertical="center"/>
    </xf>
    <xf numFmtId="3" fontId="2" fillId="0" borderId="0" xfId="0" applyNumberFormat="1" applyFont="1" applyFill="1" applyBorder="1" applyAlignment="1">
      <alignment horizontal="right" wrapText="1"/>
    </xf>
    <xf numFmtId="0" fontId="6" fillId="0" borderId="0" xfId="0" applyFont="1" applyFill="1" applyBorder="1" applyAlignment="1">
      <alignment vertical="center"/>
    </xf>
    <xf numFmtId="0" fontId="6" fillId="0" borderId="0" xfId="0" applyFont="1" applyFill="1" applyBorder="1" applyAlignment="1">
      <alignment horizontal="right" vertical="center"/>
    </xf>
    <xf numFmtId="3" fontId="2" fillId="0" borderId="0" xfId="0" applyNumberFormat="1" applyFont="1" applyFill="1" applyBorder="1" applyAlignment="1">
      <alignment vertical="center" wrapText="1"/>
    </xf>
    <xf numFmtId="0" fontId="6" fillId="0" borderId="0" xfId="0" applyFont="1" applyFill="1" applyBorder="1" applyAlignment="1">
      <alignment horizontal="center" vertical="center"/>
    </xf>
    <xf numFmtId="0" fontId="4" fillId="0" borderId="0" xfId="0" applyFont="1" applyFill="1" applyBorder="1" applyAlignment="1">
      <alignment vertical="center"/>
    </xf>
    <xf numFmtId="6" fontId="2" fillId="0" borderId="0" xfId="0" applyNumberFormat="1" applyFont="1" applyFill="1" applyBorder="1"/>
    <xf numFmtId="0" fontId="0" fillId="0" borderId="0" xfId="0" applyAlignment="1">
      <alignment vertical="top" wrapText="1"/>
    </xf>
    <xf numFmtId="0" fontId="0" fillId="0" borderId="0" xfId="0" applyNumberFormat="1" applyAlignment="1">
      <alignment vertical="top" wrapText="1"/>
    </xf>
    <xf numFmtId="0" fontId="0" fillId="0" borderId="0" xfId="0" applyNumberFormat="1" applyAlignment="1">
      <alignment horizontal="left" vertical="top" wrapText="1"/>
    </xf>
    <xf numFmtId="0" fontId="9" fillId="0" borderId="0" xfId="0" applyNumberFormat="1" applyFont="1" applyAlignment="1">
      <alignment vertical="top" wrapText="1"/>
    </xf>
    <xf numFmtId="165" fontId="0" fillId="0" borderId="0" xfId="1" applyNumberFormat="1" applyFont="1"/>
    <xf numFmtId="0" fontId="9" fillId="0" borderId="0" xfId="0" applyFont="1"/>
    <xf numFmtId="165" fontId="0" fillId="0" borderId="0" xfId="0" applyNumberFormat="1"/>
    <xf numFmtId="0" fontId="2" fillId="0" borderId="0" xfId="0" applyFont="1"/>
    <xf numFmtId="0" fontId="10" fillId="0" borderId="0" xfId="0" applyFont="1" applyFill="1" applyBorder="1" applyAlignment="1">
      <alignment vertical="center" wrapText="1"/>
    </xf>
    <xf numFmtId="0" fontId="2" fillId="0" borderId="0" xfId="0" applyFont="1" applyFill="1" applyBorder="1" applyAlignment="1">
      <alignment horizontal="left" vertical="center"/>
    </xf>
    <xf numFmtId="0" fontId="2" fillId="0" borderId="0" xfId="0" applyNumberFormat="1" applyFont="1" applyFill="1" applyBorder="1" applyAlignment="1">
      <alignment vertical="center" wrapText="1"/>
    </xf>
    <xf numFmtId="40" fontId="2" fillId="0" borderId="0" xfId="0" applyNumberFormat="1" applyFont="1" applyFill="1" applyBorder="1" applyAlignment="1">
      <alignment vertical="center"/>
    </xf>
    <xf numFmtId="40" fontId="2" fillId="0" borderId="0" xfId="0" applyNumberFormat="1" applyFont="1" applyAlignment="1">
      <alignment vertical="center"/>
    </xf>
    <xf numFmtId="0" fontId="2" fillId="0" borderId="0" xfId="0" applyFont="1" applyAlignment="1">
      <alignment vertical="center"/>
    </xf>
    <xf numFmtId="165" fontId="2" fillId="0" borderId="0" xfId="1" applyNumberFormat="1" applyFont="1" applyAlignment="1">
      <alignment vertical="center"/>
    </xf>
    <xf numFmtId="0" fontId="2" fillId="0" borderId="0" xfId="0" applyNumberFormat="1" applyFont="1" applyAlignment="1">
      <alignment vertical="center" wrapText="1"/>
    </xf>
    <xf numFmtId="0" fontId="2" fillId="0" borderId="0" xfId="0" applyFont="1" applyAlignment="1">
      <alignment vertical="center" wrapText="1"/>
    </xf>
    <xf numFmtId="0" fontId="2" fillId="0" borderId="0" xfId="0" applyNumberFormat="1" applyFont="1" applyAlignment="1">
      <alignment horizontal="left" vertical="center" wrapText="1"/>
    </xf>
    <xf numFmtId="0" fontId="0" fillId="0" borderId="0" xfId="0" applyAlignment="1">
      <alignment horizontal="center" vertical="center"/>
    </xf>
    <xf numFmtId="0" fontId="0" fillId="0" borderId="0" xfId="0" applyAlignment="1">
      <alignment vertical="center"/>
    </xf>
    <xf numFmtId="49" fontId="1" fillId="0" borderId="0" xfId="0" applyNumberFormat="1" applyFont="1" applyFill="1" applyAlignment="1">
      <alignment vertical="center" wrapText="1"/>
    </xf>
    <xf numFmtId="40" fontId="0" fillId="0" borderId="0" xfId="0" applyNumberFormat="1" applyAlignment="1">
      <alignment vertical="center"/>
    </xf>
    <xf numFmtId="0" fontId="11" fillId="0" borderId="0" xfId="0" applyFont="1" applyFill="1" applyBorder="1" applyAlignment="1">
      <alignment vertical="center" wrapText="1"/>
    </xf>
    <xf numFmtId="3" fontId="10" fillId="0" borderId="0" xfId="0" applyNumberFormat="1" applyFont="1" applyFill="1" applyBorder="1" applyAlignment="1">
      <alignment horizontal="right" vertical="center" wrapText="1"/>
    </xf>
    <xf numFmtId="40" fontId="2" fillId="2" borderId="0" xfId="0" applyNumberFormat="1" applyFont="1" applyFill="1" applyAlignment="1">
      <alignment vertical="center"/>
    </xf>
    <xf numFmtId="40" fontId="11" fillId="2" borderId="0" xfId="0" applyNumberFormat="1" applyFont="1" applyFill="1" applyBorder="1" applyAlignment="1">
      <alignment vertical="center" wrapText="1"/>
    </xf>
    <xf numFmtId="40" fontId="2" fillId="2" borderId="0" xfId="0" applyNumberFormat="1" applyFont="1" applyFill="1" applyBorder="1" applyAlignment="1">
      <alignmen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3" fontId="2" fillId="2" borderId="0" xfId="0" applyNumberFormat="1" applyFont="1" applyFill="1" applyBorder="1" applyAlignment="1">
      <alignment vertical="center"/>
    </xf>
    <xf numFmtId="0" fontId="12" fillId="0" borderId="0" xfId="0" applyFont="1" applyFill="1" applyBorder="1" applyAlignment="1">
      <alignment horizontal="righ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69"/>
  <sheetViews>
    <sheetView tabSelected="1" workbookViewId="0">
      <pane ySplit="645" topLeftCell="A141" activePane="bottomLeft"/>
      <selection sqref="A1:O1048576"/>
      <selection pane="bottomLeft" activeCell="C108" sqref="C108"/>
    </sheetView>
  </sheetViews>
  <sheetFormatPr defaultRowHeight="12.75" x14ac:dyDescent="0.2"/>
  <cols>
    <col min="1" max="1" width="6.140625" style="49" customWidth="1"/>
    <col min="2" max="2" width="4.28515625" style="50" customWidth="1"/>
    <col min="3" max="3" width="38.85546875" style="50" customWidth="1"/>
    <col min="4" max="5" width="9.140625" style="50"/>
    <col min="6" max="6" width="10.5703125" style="50" customWidth="1"/>
    <col min="7" max="7" width="11.42578125" style="50" customWidth="1"/>
    <col min="8" max="8" width="0.140625" style="50" hidden="1" customWidth="1"/>
    <col min="9" max="9" width="12" style="50" customWidth="1"/>
    <col min="10" max="10" width="11" style="50" customWidth="1"/>
    <col min="11" max="11" width="0.5703125" style="50" customWidth="1"/>
    <col min="12" max="12" width="10.5703125" style="50" customWidth="1"/>
    <col min="13" max="13" width="10.140625" style="50" customWidth="1"/>
    <col min="14" max="14" width="11.7109375" style="50" customWidth="1"/>
    <col min="15" max="15" width="12" style="50" customWidth="1"/>
  </cols>
  <sheetData>
    <row r="1" spans="1:28" s="3" customFormat="1" ht="20.100000000000001" customHeight="1" x14ac:dyDescent="0.2">
      <c r="A1" s="7" t="s">
        <v>489</v>
      </c>
      <c r="B1" s="4" t="s">
        <v>149</v>
      </c>
      <c r="C1" s="4" t="s">
        <v>127</v>
      </c>
      <c r="D1" s="40" t="s">
        <v>0</v>
      </c>
      <c r="E1" s="4" t="s">
        <v>495</v>
      </c>
      <c r="F1" s="7" t="s">
        <v>142</v>
      </c>
      <c r="G1" s="13" t="s">
        <v>212</v>
      </c>
      <c r="H1" s="41" t="s">
        <v>345</v>
      </c>
      <c r="I1" s="42" t="s">
        <v>490</v>
      </c>
      <c r="J1" s="42" t="s">
        <v>498</v>
      </c>
      <c r="K1" s="42" t="s">
        <v>503</v>
      </c>
      <c r="L1" s="42" t="s">
        <v>499</v>
      </c>
      <c r="M1" s="42" t="s">
        <v>500</v>
      </c>
      <c r="N1" s="42" t="s">
        <v>501</v>
      </c>
      <c r="O1" s="42" t="s">
        <v>502</v>
      </c>
    </row>
    <row r="2" spans="1:28" s="3" customFormat="1" ht="20.100000000000001" customHeight="1" x14ac:dyDescent="0.2">
      <c r="A2" s="7">
        <v>2003</v>
      </c>
      <c r="B2" s="4" t="s">
        <v>205</v>
      </c>
      <c r="C2" s="4" t="s">
        <v>14</v>
      </c>
      <c r="D2" s="4" t="s">
        <v>562</v>
      </c>
      <c r="E2" s="4" t="s">
        <v>143</v>
      </c>
      <c r="F2" s="5">
        <v>24000</v>
      </c>
      <c r="G2" s="13"/>
      <c r="H2" s="41" t="s">
        <v>354</v>
      </c>
      <c r="I2" s="42">
        <f t="shared" ref="I2:I18" si="0">+F2</f>
        <v>24000</v>
      </c>
      <c r="J2" s="42"/>
      <c r="K2" s="42"/>
      <c r="L2" s="43" t="str">
        <f>IF($B2="OP",SUM($I2:$K2),"")</f>
        <v/>
      </c>
      <c r="M2" s="43" t="str">
        <f>IF($B2="HIS",SUM($I2:$K2),"")</f>
        <v/>
      </c>
      <c r="N2" s="43" t="str">
        <f>IF($B2="AH",SUM($I2:$K2),"")</f>
        <v/>
      </c>
      <c r="O2" s="43">
        <f>IF($B2="REC",SUM($I2:$K2),"")</f>
        <v>24000</v>
      </c>
      <c r="AB2" s="15"/>
    </row>
    <row r="3" spans="1:28" s="3" customFormat="1" ht="20.100000000000001" customHeight="1" x14ac:dyDescent="0.2">
      <c r="A3" s="7">
        <v>2003</v>
      </c>
      <c r="B3" s="4" t="s">
        <v>208</v>
      </c>
      <c r="C3" s="4" t="s">
        <v>148</v>
      </c>
      <c r="D3" s="4" t="s">
        <v>562</v>
      </c>
      <c r="E3" s="4" t="s">
        <v>93</v>
      </c>
      <c r="F3" s="5">
        <v>40000</v>
      </c>
      <c r="G3" s="13" t="s">
        <v>253</v>
      </c>
      <c r="H3" s="41" t="s">
        <v>355</v>
      </c>
      <c r="I3" s="42">
        <f t="shared" si="0"/>
        <v>40000</v>
      </c>
      <c r="J3" s="42">
        <v>-23400</v>
      </c>
      <c r="K3" s="42"/>
      <c r="L3" s="43" t="str">
        <f t="shared" ref="L3:L66" si="1">IF($B3="OP",SUM($I3:$K3),"")</f>
        <v/>
      </c>
      <c r="M3" s="43" t="str">
        <f t="shared" ref="M3:M66" si="2">IF($B3="HIS",SUM($I3:$K3),"")</f>
        <v/>
      </c>
      <c r="N3" s="43">
        <f t="shared" ref="N3:N66" si="3">IF($B3="AH",SUM($I3:$K3),"")</f>
        <v>16600</v>
      </c>
      <c r="O3" s="43" t="str">
        <f t="shared" ref="O3:O66" si="4">IF($B3="REC",SUM($I3:$K3),"")</f>
        <v/>
      </c>
      <c r="AB3" s="15"/>
    </row>
    <row r="4" spans="1:28" s="3" customFormat="1" ht="20.100000000000001" customHeight="1" x14ac:dyDescent="0.2">
      <c r="A4" s="7">
        <v>2003</v>
      </c>
      <c r="B4" s="4" t="s">
        <v>99</v>
      </c>
      <c r="C4" s="4" t="s">
        <v>15</v>
      </c>
      <c r="D4" s="4" t="s">
        <v>562</v>
      </c>
      <c r="E4" s="4" t="s">
        <v>16</v>
      </c>
      <c r="F4" s="5">
        <v>178000</v>
      </c>
      <c r="G4" s="13" t="s">
        <v>252</v>
      </c>
      <c r="H4" s="41" t="s">
        <v>346</v>
      </c>
      <c r="I4" s="42">
        <f t="shared" si="0"/>
        <v>178000</v>
      </c>
      <c r="J4" s="42">
        <v>-76460.149999999994</v>
      </c>
      <c r="K4" s="42"/>
      <c r="L4" s="43">
        <f t="shared" si="1"/>
        <v>101539.85</v>
      </c>
      <c r="M4" s="43" t="str">
        <f t="shared" si="2"/>
        <v/>
      </c>
      <c r="N4" s="43" t="str">
        <f t="shared" si="3"/>
        <v/>
      </c>
      <c r="O4" s="43" t="str">
        <f t="shared" si="4"/>
        <v/>
      </c>
      <c r="AB4" s="15"/>
    </row>
    <row r="5" spans="1:28" s="3" customFormat="1" ht="20.100000000000001" customHeight="1" x14ac:dyDescent="0.2">
      <c r="A5" s="7">
        <v>2003</v>
      </c>
      <c r="B5" s="4" t="s">
        <v>204</v>
      </c>
      <c r="C5" s="4" t="s">
        <v>4</v>
      </c>
      <c r="D5" s="4" t="s">
        <v>562</v>
      </c>
      <c r="E5" s="4" t="s">
        <v>145</v>
      </c>
      <c r="F5" s="5">
        <v>17100</v>
      </c>
      <c r="G5" s="13"/>
      <c r="H5" s="41" t="s">
        <v>352</v>
      </c>
      <c r="I5" s="42">
        <f t="shared" si="0"/>
        <v>17100</v>
      </c>
      <c r="J5" s="42"/>
      <c r="K5" s="42"/>
      <c r="L5" s="43" t="str">
        <f t="shared" si="1"/>
        <v/>
      </c>
      <c r="M5" s="43">
        <f t="shared" si="2"/>
        <v>17100</v>
      </c>
      <c r="N5" s="43" t="str">
        <f t="shared" si="3"/>
        <v/>
      </c>
      <c r="O5" s="43" t="str">
        <f t="shared" si="4"/>
        <v/>
      </c>
      <c r="AB5" s="15"/>
    </row>
    <row r="6" spans="1:28" s="3" customFormat="1" ht="20.100000000000001" customHeight="1" x14ac:dyDescent="0.2">
      <c r="A6" s="7">
        <v>2003</v>
      </c>
      <c r="B6" s="4" t="s">
        <v>99</v>
      </c>
      <c r="C6" s="4" t="s">
        <v>3</v>
      </c>
      <c r="D6" s="4" t="s">
        <v>562</v>
      </c>
      <c r="E6" s="4" t="s">
        <v>102</v>
      </c>
      <c r="F6" s="5">
        <v>4200</v>
      </c>
      <c r="G6" s="13"/>
      <c r="H6" s="41" t="s">
        <v>347</v>
      </c>
      <c r="I6" s="42">
        <f t="shared" si="0"/>
        <v>4200</v>
      </c>
      <c r="J6" s="42"/>
      <c r="K6" s="42"/>
      <c r="L6" s="43">
        <f t="shared" si="1"/>
        <v>4200</v>
      </c>
      <c r="M6" s="43" t="str">
        <f t="shared" si="2"/>
        <v/>
      </c>
      <c r="N6" s="43" t="str">
        <f t="shared" si="3"/>
        <v/>
      </c>
      <c r="O6" s="43" t="str">
        <f t="shared" si="4"/>
        <v/>
      </c>
      <c r="AB6" s="15"/>
    </row>
    <row r="7" spans="1:28" s="3" customFormat="1" ht="20.100000000000001" customHeight="1" x14ac:dyDescent="0.2">
      <c r="A7" s="7">
        <v>2003</v>
      </c>
      <c r="B7" s="4" t="s">
        <v>204</v>
      </c>
      <c r="C7" s="4" t="s">
        <v>88</v>
      </c>
      <c r="D7" s="4" t="s">
        <v>562</v>
      </c>
      <c r="E7" s="4" t="s">
        <v>174</v>
      </c>
      <c r="F7" s="5">
        <v>24000</v>
      </c>
      <c r="G7" s="13"/>
      <c r="H7" s="41" t="s">
        <v>351</v>
      </c>
      <c r="I7" s="42">
        <f t="shared" si="0"/>
        <v>24000</v>
      </c>
      <c r="J7" s="42"/>
      <c r="K7" s="42"/>
      <c r="L7" s="43" t="str">
        <f t="shared" si="1"/>
        <v/>
      </c>
      <c r="M7" s="43">
        <f t="shared" si="2"/>
        <v>24000</v>
      </c>
      <c r="N7" s="43" t="str">
        <f t="shared" si="3"/>
        <v/>
      </c>
      <c r="O7" s="43" t="str">
        <f t="shared" si="4"/>
        <v/>
      </c>
      <c r="AB7" s="15"/>
    </row>
    <row r="8" spans="1:28" s="3" customFormat="1" ht="20.100000000000001" customHeight="1" x14ac:dyDescent="0.2">
      <c r="A8" s="7">
        <v>2003</v>
      </c>
      <c r="B8" s="4" t="s">
        <v>99</v>
      </c>
      <c r="C8" s="4" t="s">
        <v>1</v>
      </c>
      <c r="D8" s="4" t="s">
        <v>562</v>
      </c>
      <c r="E8" s="16" t="s">
        <v>254</v>
      </c>
      <c r="F8" s="5">
        <v>760585</v>
      </c>
      <c r="G8" s="13"/>
      <c r="H8" s="41" t="s">
        <v>348</v>
      </c>
      <c r="I8" s="42">
        <f t="shared" si="0"/>
        <v>760585</v>
      </c>
      <c r="J8" s="42"/>
      <c r="K8" s="42"/>
      <c r="L8" s="43">
        <f t="shared" si="1"/>
        <v>760585</v>
      </c>
      <c r="M8" s="43" t="str">
        <f t="shared" si="2"/>
        <v/>
      </c>
      <c r="N8" s="43" t="str">
        <f t="shared" si="3"/>
        <v/>
      </c>
      <c r="O8" s="43" t="str">
        <f t="shared" si="4"/>
        <v/>
      </c>
      <c r="AB8" s="15"/>
    </row>
    <row r="9" spans="1:28" s="3" customFormat="1" ht="20.100000000000001" customHeight="1" x14ac:dyDescent="0.2">
      <c r="A9" s="7">
        <v>2003</v>
      </c>
      <c r="B9" s="4" t="s">
        <v>99</v>
      </c>
      <c r="C9" s="4" t="s">
        <v>2</v>
      </c>
      <c r="D9" s="4" t="s">
        <v>562</v>
      </c>
      <c r="E9" s="4" t="s">
        <v>101</v>
      </c>
      <c r="F9" s="5">
        <v>150000</v>
      </c>
      <c r="G9" s="13"/>
      <c r="H9" s="41" t="s">
        <v>349</v>
      </c>
      <c r="I9" s="42">
        <f t="shared" si="0"/>
        <v>150000</v>
      </c>
      <c r="J9" s="42"/>
      <c r="K9" s="42"/>
      <c r="L9" s="43">
        <f t="shared" si="1"/>
        <v>150000</v>
      </c>
      <c r="M9" s="43" t="str">
        <f t="shared" si="2"/>
        <v/>
      </c>
      <c r="N9" s="43" t="str">
        <f t="shared" si="3"/>
        <v/>
      </c>
      <c r="O9" s="43" t="str">
        <f t="shared" si="4"/>
        <v/>
      </c>
      <c r="AB9" s="15"/>
    </row>
    <row r="10" spans="1:28" s="3" customFormat="1" ht="20.100000000000001" customHeight="1" x14ac:dyDescent="0.2">
      <c r="A10" s="7">
        <v>2003</v>
      </c>
      <c r="B10" s="4" t="s">
        <v>204</v>
      </c>
      <c r="C10" s="4" t="s">
        <v>5</v>
      </c>
      <c r="D10" s="4" t="s">
        <v>562</v>
      </c>
      <c r="E10" s="4" t="s">
        <v>103</v>
      </c>
      <c r="F10" s="5">
        <v>60257</v>
      </c>
      <c r="G10" s="13"/>
      <c r="H10" s="41" t="s">
        <v>353</v>
      </c>
      <c r="I10" s="42">
        <f t="shared" si="0"/>
        <v>60257</v>
      </c>
      <c r="J10" s="42"/>
      <c r="K10" s="42"/>
      <c r="L10" s="43" t="str">
        <f t="shared" si="1"/>
        <v/>
      </c>
      <c r="M10" s="43">
        <f t="shared" si="2"/>
        <v>60257</v>
      </c>
      <c r="N10" s="43" t="str">
        <f t="shared" si="3"/>
        <v/>
      </c>
      <c r="O10" s="43" t="str">
        <f t="shared" si="4"/>
        <v/>
      </c>
      <c r="AB10" s="15"/>
    </row>
    <row r="11" spans="1:28" s="3" customFormat="1" ht="20.100000000000001" customHeight="1" x14ac:dyDescent="0.2">
      <c r="A11" s="7">
        <v>2003</v>
      </c>
      <c r="B11" s="4" t="s">
        <v>204</v>
      </c>
      <c r="C11" s="4" t="s">
        <v>92</v>
      </c>
      <c r="D11" s="4" t="s">
        <v>562</v>
      </c>
      <c r="E11" s="4" t="s">
        <v>144</v>
      </c>
      <c r="F11" s="5">
        <v>40000</v>
      </c>
      <c r="G11" s="13"/>
      <c r="H11" s="41" t="s">
        <v>350</v>
      </c>
      <c r="I11" s="42">
        <f t="shared" si="0"/>
        <v>40000</v>
      </c>
      <c r="J11" s="42"/>
      <c r="K11" s="42"/>
      <c r="L11" s="43" t="str">
        <f t="shared" si="1"/>
        <v/>
      </c>
      <c r="M11" s="43">
        <f t="shared" si="2"/>
        <v>40000</v>
      </c>
      <c r="N11" s="43" t="str">
        <f t="shared" si="3"/>
        <v/>
      </c>
      <c r="O11" s="43" t="str">
        <f t="shared" si="4"/>
        <v/>
      </c>
      <c r="AB11" s="15"/>
    </row>
    <row r="12" spans="1:28" s="3" customFormat="1" ht="20.100000000000001" customHeight="1" x14ac:dyDescent="0.2">
      <c r="A12" s="7">
        <v>2004</v>
      </c>
      <c r="B12" s="4" t="s">
        <v>99</v>
      </c>
      <c r="C12" s="4" t="s">
        <v>271</v>
      </c>
      <c r="D12" s="4" t="s">
        <v>562</v>
      </c>
      <c r="E12" s="4" t="s">
        <v>272</v>
      </c>
      <c r="F12" s="5">
        <v>167000</v>
      </c>
      <c r="G12" s="6"/>
      <c r="H12" s="41" t="s">
        <v>359</v>
      </c>
      <c r="I12" s="42">
        <f t="shared" si="0"/>
        <v>167000</v>
      </c>
      <c r="J12" s="42"/>
      <c r="K12" s="42"/>
      <c r="L12" s="43">
        <f t="shared" si="1"/>
        <v>167000</v>
      </c>
      <c r="M12" s="43" t="str">
        <f t="shared" si="2"/>
        <v/>
      </c>
      <c r="N12" s="43" t="str">
        <f t="shared" si="3"/>
        <v/>
      </c>
      <c r="O12" s="43" t="str">
        <f t="shared" si="4"/>
        <v/>
      </c>
      <c r="AB12" s="15"/>
    </row>
    <row r="13" spans="1:28" s="3" customFormat="1" ht="20.100000000000001" customHeight="1" x14ac:dyDescent="0.2">
      <c r="A13" s="7">
        <v>2004</v>
      </c>
      <c r="B13" s="4" t="s">
        <v>205</v>
      </c>
      <c r="C13" s="4" t="s">
        <v>17</v>
      </c>
      <c r="D13" s="4" t="s">
        <v>562</v>
      </c>
      <c r="E13" s="4" t="s">
        <v>18</v>
      </c>
      <c r="F13" s="5">
        <v>125000</v>
      </c>
      <c r="G13" s="13"/>
      <c r="H13" s="41" t="s">
        <v>358</v>
      </c>
      <c r="I13" s="42">
        <f t="shared" si="0"/>
        <v>125000</v>
      </c>
      <c r="J13" s="42"/>
      <c r="K13" s="42"/>
      <c r="L13" s="43" t="str">
        <f t="shared" si="1"/>
        <v/>
      </c>
      <c r="M13" s="43" t="str">
        <f t="shared" si="2"/>
        <v/>
      </c>
      <c r="N13" s="43" t="str">
        <f t="shared" si="3"/>
        <v/>
      </c>
      <c r="O13" s="43">
        <f t="shared" si="4"/>
        <v>125000</v>
      </c>
      <c r="AB13" s="15"/>
    </row>
    <row r="14" spans="1:28" s="3" customFormat="1" ht="20.100000000000001" customHeight="1" x14ac:dyDescent="0.2">
      <c r="A14" s="7">
        <v>2004</v>
      </c>
      <c r="B14" s="4" t="s">
        <v>204</v>
      </c>
      <c r="C14" s="4" t="s">
        <v>88</v>
      </c>
      <c r="D14" s="4" t="s">
        <v>562</v>
      </c>
      <c r="E14" s="4" t="s">
        <v>193</v>
      </c>
      <c r="F14" s="5">
        <v>24000</v>
      </c>
      <c r="G14" s="13" t="s">
        <v>216</v>
      </c>
      <c r="H14" s="41" t="s">
        <v>356</v>
      </c>
      <c r="I14" s="42">
        <f t="shared" si="0"/>
        <v>24000</v>
      </c>
      <c r="J14" s="42">
        <v>-8000</v>
      </c>
      <c r="K14" s="42"/>
      <c r="L14" s="43" t="str">
        <f t="shared" si="1"/>
        <v/>
      </c>
      <c r="M14" s="43">
        <f t="shared" si="2"/>
        <v>16000</v>
      </c>
      <c r="N14" s="43" t="str">
        <f t="shared" si="3"/>
        <v/>
      </c>
      <c r="O14" s="43" t="str">
        <f t="shared" si="4"/>
        <v/>
      </c>
      <c r="AB14" s="15"/>
    </row>
    <row r="15" spans="1:28" s="3" customFormat="1" ht="20.100000000000001" customHeight="1" x14ac:dyDescent="0.2">
      <c r="A15" s="7">
        <v>2004</v>
      </c>
      <c r="B15" s="4" t="s">
        <v>204</v>
      </c>
      <c r="C15" s="4" t="s">
        <v>6</v>
      </c>
      <c r="D15" s="4" t="s">
        <v>562</v>
      </c>
      <c r="E15" s="4" t="s">
        <v>104</v>
      </c>
      <c r="F15" s="5">
        <v>91500</v>
      </c>
      <c r="G15" s="6"/>
      <c r="H15" s="41" t="s">
        <v>360</v>
      </c>
      <c r="I15" s="42">
        <f t="shared" si="0"/>
        <v>91500</v>
      </c>
      <c r="J15" s="42"/>
      <c r="K15" s="42"/>
      <c r="L15" s="43" t="str">
        <f t="shared" si="1"/>
        <v/>
      </c>
      <c r="M15" s="43">
        <f t="shared" si="2"/>
        <v>91500</v>
      </c>
      <c r="N15" s="43" t="str">
        <f t="shared" si="3"/>
        <v/>
      </c>
      <c r="O15" s="43" t="str">
        <f t="shared" si="4"/>
        <v/>
      </c>
      <c r="AB15" s="15"/>
    </row>
    <row r="16" spans="1:28" s="3" customFormat="1" ht="20.100000000000001" customHeight="1" x14ac:dyDescent="0.2">
      <c r="A16" s="7">
        <v>2004</v>
      </c>
      <c r="B16" s="4" t="s">
        <v>205</v>
      </c>
      <c r="C16" s="4" t="s">
        <v>19</v>
      </c>
      <c r="D16" s="4" t="s">
        <v>562</v>
      </c>
      <c r="E16" s="4" t="s">
        <v>20</v>
      </c>
      <c r="F16" s="5">
        <v>75000</v>
      </c>
      <c r="G16" s="13"/>
      <c r="H16" s="41" t="s">
        <v>357</v>
      </c>
      <c r="I16" s="42">
        <f t="shared" si="0"/>
        <v>75000</v>
      </c>
      <c r="J16" s="42"/>
      <c r="K16" s="42"/>
      <c r="L16" s="43" t="str">
        <f t="shared" si="1"/>
        <v/>
      </c>
      <c r="M16" s="43" t="str">
        <f t="shared" si="2"/>
        <v/>
      </c>
      <c r="N16" s="43" t="str">
        <f t="shared" si="3"/>
        <v/>
      </c>
      <c r="O16" s="43">
        <f t="shared" si="4"/>
        <v>75000</v>
      </c>
      <c r="AB16" s="15"/>
    </row>
    <row r="17" spans="1:28" s="3" customFormat="1" ht="20.100000000000001" customHeight="1" x14ac:dyDescent="0.2">
      <c r="A17" s="7">
        <v>2005</v>
      </c>
      <c r="B17" s="4" t="s">
        <v>205</v>
      </c>
      <c r="C17" s="4" t="s">
        <v>168</v>
      </c>
      <c r="D17" s="4" t="s">
        <v>562</v>
      </c>
      <c r="E17" s="4" t="s">
        <v>21</v>
      </c>
      <c r="F17" s="5">
        <v>35000</v>
      </c>
      <c r="G17" s="13"/>
      <c r="H17" s="41" t="s">
        <v>362</v>
      </c>
      <c r="I17" s="42">
        <f t="shared" si="0"/>
        <v>35000</v>
      </c>
      <c r="J17" s="42"/>
      <c r="K17" s="42"/>
      <c r="L17" s="43" t="str">
        <f t="shared" si="1"/>
        <v/>
      </c>
      <c r="M17" s="43" t="str">
        <f t="shared" si="2"/>
        <v/>
      </c>
      <c r="N17" s="43" t="str">
        <f t="shared" si="3"/>
        <v/>
      </c>
      <c r="O17" s="43">
        <f t="shared" si="4"/>
        <v>35000</v>
      </c>
      <c r="AB17" s="15"/>
    </row>
    <row r="18" spans="1:28" s="3" customFormat="1" ht="20.100000000000001" customHeight="1" x14ac:dyDescent="0.2">
      <c r="A18" s="7">
        <v>2005</v>
      </c>
      <c r="B18" s="4" t="s">
        <v>204</v>
      </c>
      <c r="C18" s="4" t="s">
        <v>7</v>
      </c>
      <c r="D18" s="4" t="s">
        <v>562</v>
      </c>
      <c r="E18" s="4" t="s">
        <v>8</v>
      </c>
      <c r="F18" s="5">
        <v>42500</v>
      </c>
      <c r="G18" s="13"/>
      <c r="H18" s="41" t="s">
        <v>361</v>
      </c>
      <c r="I18" s="42">
        <f t="shared" si="0"/>
        <v>42500</v>
      </c>
      <c r="J18" s="42"/>
      <c r="K18" s="42"/>
      <c r="L18" s="43" t="str">
        <f t="shared" si="1"/>
        <v/>
      </c>
      <c r="M18" s="43">
        <f t="shared" si="2"/>
        <v>42500</v>
      </c>
      <c r="N18" s="43" t="str">
        <f t="shared" si="3"/>
        <v/>
      </c>
      <c r="O18" s="43" t="str">
        <f t="shared" si="4"/>
        <v/>
      </c>
      <c r="AB18" s="15"/>
    </row>
    <row r="19" spans="1:28" s="3" customFormat="1" ht="20.100000000000001" customHeight="1" x14ac:dyDescent="0.2">
      <c r="A19" s="7">
        <v>2005</v>
      </c>
      <c r="B19" s="4" t="s">
        <v>205</v>
      </c>
      <c r="C19" s="4" t="s">
        <v>26</v>
      </c>
      <c r="D19" s="4" t="s">
        <v>562</v>
      </c>
      <c r="E19" s="4" t="s">
        <v>496</v>
      </c>
      <c r="F19" s="54" t="s">
        <v>279</v>
      </c>
      <c r="G19" s="21" t="s">
        <v>269</v>
      </c>
      <c r="H19" s="41" t="s">
        <v>363</v>
      </c>
      <c r="I19" s="42">
        <v>63750</v>
      </c>
      <c r="J19" s="42">
        <f>-11249.29-859.52</f>
        <v>-12108.810000000001</v>
      </c>
      <c r="K19" s="42"/>
      <c r="L19" s="43" t="str">
        <f t="shared" si="1"/>
        <v/>
      </c>
      <c r="M19" s="43" t="str">
        <f t="shared" si="2"/>
        <v/>
      </c>
      <c r="N19" s="43" t="str">
        <f t="shared" si="3"/>
        <v/>
      </c>
      <c r="O19" s="43">
        <f t="shared" si="4"/>
        <v>51641.19</v>
      </c>
      <c r="AB19" s="15"/>
    </row>
    <row r="20" spans="1:28" s="3" customFormat="1" ht="20.100000000000001" customHeight="1" x14ac:dyDescent="0.2">
      <c r="A20" s="7">
        <v>2006</v>
      </c>
      <c r="B20" s="4" t="s">
        <v>204</v>
      </c>
      <c r="C20" s="4" t="s">
        <v>92</v>
      </c>
      <c r="D20" s="4" t="s">
        <v>562</v>
      </c>
      <c r="E20" s="4" t="s">
        <v>173</v>
      </c>
      <c r="F20" s="5">
        <v>22500</v>
      </c>
      <c r="G20" s="13" t="s">
        <v>218</v>
      </c>
      <c r="H20" s="41" t="s">
        <v>365</v>
      </c>
      <c r="I20" s="42">
        <f t="shared" ref="I20:I33" si="5">+F20</f>
        <v>22500</v>
      </c>
      <c r="J20" s="42">
        <v>-1000</v>
      </c>
      <c r="K20" s="42"/>
      <c r="L20" s="43" t="str">
        <f t="shared" si="1"/>
        <v/>
      </c>
      <c r="M20" s="43">
        <f t="shared" si="2"/>
        <v>21500</v>
      </c>
      <c r="N20" s="43" t="str">
        <f t="shared" si="3"/>
        <v/>
      </c>
      <c r="O20" s="43" t="str">
        <f t="shared" si="4"/>
        <v/>
      </c>
      <c r="AB20" s="15"/>
    </row>
    <row r="21" spans="1:28" s="3" customFormat="1" ht="20.100000000000001" customHeight="1" x14ac:dyDescent="0.2">
      <c r="A21" s="7">
        <v>2006</v>
      </c>
      <c r="B21" s="4" t="s">
        <v>205</v>
      </c>
      <c r="C21" s="4" t="s">
        <v>23</v>
      </c>
      <c r="D21" s="4" t="s">
        <v>562</v>
      </c>
      <c r="E21" s="4" t="s">
        <v>96</v>
      </c>
      <c r="F21" s="5">
        <v>120000</v>
      </c>
      <c r="G21" s="13"/>
      <c r="H21" s="41" t="s">
        <v>370</v>
      </c>
      <c r="I21" s="42">
        <f t="shared" si="5"/>
        <v>120000</v>
      </c>
      <c r="J21" s="42"/>
      <c r="K21" s="42"/>
      <c r="L21" s="43" t="str">
        <f t="shared" si="1"/>
        <v/>
      </c>
      <c r="M21" s="43" t="str">
        <f t="shared" si="2"/>
        <v/>
      </c>
      <c r="N21" s="43" t="str">
        <f t="shared" si="3"/>
        <v/>
      </c>
      <c r="O21" s="43">
        <f t="shared" si="4"/>
        <v>120000</v>
      </c>
      <c r="AB21" s="15"/>
    </row>
    <row r="22" spans="1:28" s="3" customFormat="1" ht="20.100000000000001" customHeight="1" x14ac:dyDescent="0.2">
      <c r="A22" s="7">
        <v>2006</v>
      </c>
      <c r="B22" s="4" t="s">
        <v>205</v>
      </c>
      <c r="C22" s="4" t="s">
        <v>91</v>
      </c>
      <c r="D22" s="4" t="s">
        <v>562</v>
      </c>
      <c r="E22" s="4" t="s">
        <v>194</v>
      </c>
      <c r="F22" s="5">
        <v>60000</v>
      </c>
      <c r="G22" s="13"/>
      <c r="H22" s="41" t="s">
        <v>371</v>
      </c>
      <c r="I22" s="42">
        <f t="shared" si="5"/>
        <v>60000</v>
      </c>
      <c r="J22" s="42"/>
      <c r="K22" s="42"/>
      <c r="L22" s="43" t="str">
        <f t="shared" si="1"/>
        <v/>
      </c>
      <c r="M22" s="43" t="str">
        <f t="shared" si="2"/>
        <v/>
      </c>
      <c r="N22" s="43" t="str">
        <f t="shared" si="3"/>
        <v/>
      </c>
      <c r="O22" s="43">
        <f t="shared" si="4"/>
        <v>60000</v>
      </c>
      <c r="AB22" s="15"/>
    </row>
    <row r="23" spans="1:28" s="3" customFormat="1" ht="20.100000000000001" customHeight="1" x14ac:dyDescent="0.2">
      <c r="A23" s="7">
        <v>2006</v>
      </c>
      <c r="B23" s="4" t="s">
        <v>204</v>
      </c>
      <c r="C23" s="4" t="s">
        <v>164</v>
      </c>
      <c r="D23" s="4" t="s">
        <v>562</v>
      </c>
      <c r="E23" s="4" t="s">
        <v>195</v>
      </c>
      <c r="F23" s="5">
        <v>6000</v>
      </c>
      <c r="G23" s="13" t="s">
        <v>217</v>
      </c>
      <c r="H23" s="41" t="s">
        <v>373</v>
      </c>
      <c r="I23" s="42">
        <f t="shared" si="5"/>
        <v>6000</v>
      </c>
      <c r="J23" s="42">
        <v>-1050</v>
      </c>
      <c r="K23" s="42"/>
      <c r="L23" s="43" t="str">
        <f t="shared" si="1"/>
        <v/>
      </c>
      <c r="M23" s="43">
        <f t="shared" si="2"/>
        <v>4950</v>
      </c>
      <c r="N23" s="43" t="str">
        <f t="shared" si="3"/>
        <v/>
      </c>
      <c r="O23" s="43" t="str">
        <f t="shared" si="4"/>
        <v/>
      </c>
      <c r="AB23" s="15"/>
    </row>
    <row r="24" spans="1:28" s="3" customFormat="1" ht="20.100000000000001" customHeight="1" x14ac:dyDescent="0.2">
      <c r="A24" s="7">
        <v>2006</v>
      </c>
      <c r="B24" s="16" t="s">
        <v>99</v>
      </c>
      <c r="C24" s="4" t="s">
        <v>25</v>
      </c>
      <c r="D24" s="4" t="s">
        <v>562</v>
      </c>
      <c r="E24" s="4" t="s">
        <v>491</v>
      </c>
      <c r="F24" s="5">
        <v>595000</v>
      </c>
      <c r="G24" s="13"/>
      <c r="H24" s="41" t="s">
        <v>372</v>
      </c>
      <c r="I24" s="42">
        <f t="shared" si="5"/>
        <v>595000</v>
      </c>
      <c r="J24" s="42"/>
      <c r="K24" s="42"/>
      <c r="L24" s="43">
        <f t="shared" si="1"/>
        <v>595000</v>
      </c>
      <c r="M24" s="43" t="str">
        <f t="shared" si="2"/>
        <v/>
      </c>
      <c r="N24" s="43" t="str">
        <f t="shared" si="3"/>
        <v/>
      </c>
      <c r="O24" s="43" t="str">
        <f t="shared" si="4"/>
        <v/>
      </c>
      <c r="AB24" s="15"/>
    </row>
    <row r="25" spans="1:28" s="3" customFormat="1" ht="20.100000000000001" customHeight="1" x14ac:dyDescent="0.2">
      <c r="A25" s="7">
        <v>2006</v>
      </c>
      <c r="B25" s="4" t="s">
        <v>204</v>
      </c>
      <c r="C25" s="4" t="s">
        <v>7</v>
      </c>
      <c r="D25" s="4" t="s">
        <v>562</v>
      </c>
      <c r="E25" s="4" t="s">
        <v>497</v>
      </c>
      <c r="F25" s="54" t="s">
        <v>280</v>
      </c>
      <c r="G25" s="13"/>
      <c r="H25" s="41" t="s">
        <v>366</v>
      </c>
      <c r="I25" s="42">
        <v>26196</v>
      </c>
      <c r="J25" s="42"/>
      <c r="K25" s="42"/>
      <c r="L25" s="43" t="str">
        <f t="shared" si="1"/>
        <v/>
      </c>
      <c r="M25" s="43">
        <f t="shared" si="2"/>
        <v>26196</v>
      </c>
      <c r="N25" s="43" t="str">
        <f t="shared" si="3"/>
        <v/>
      </c>
      <c r="O25" s="43" t="str">
        <f t="shared" si="4"/>
        <v/>
      </c>
      <c r="AB25" s="15"/>
    </row>
    <row r="26" spans="1:28" s="3" customFormat="1" ht="20.100000000000001" customHeight="1" x14ac:dyDescent="0.2">
      <c r="A26" s="7">
        <v>2006</v>
      </c>
      <c r="B26" s="4" t="s">
        <v>205</v>
      </c>
      <c r="C26" s="4" t="s">
        <v>165</v>
      </c>
      <c r="D26" s="4" t="s">
        <v>562</v>
      </c>
      <c r="E26" s="4" t="s">
        <v>22</v>
      </c>
      <c r="F26" s="5">
        <v>44800</v>
      </c>
      <c r="G26" s="13"/>
      <c r="H26" s="41" t="s">
        <v>369</v>
      </c>
      <c r="I26" s="42">
        <f t="shared" si="5"/>
        <v>44800</v>
      </c>
      <c r="J26" s="42"/>
      <c r="K26" s="42"/>
      <c r="L26" s="43" t="str">
        <f t="shared" si="1"/>
        <v/>
      </c>
      <c r="M26" s="43" t="str">
        <f t="shared" si="2"/>
        <v/>
      </c>
      <c r="N26" s="43" t="str">
        <f t="shared" si="3"/>
        <v/>
      </c>
      <c r="O26" s="43">
        <f t="shared" si="4"/>
        <v>44800</v>
      </c>
      <c r="AB26" s="15"/>
    </row>
    <row r="27" spans="1:28" s="3" customFormat="1" ht="20.100000000000001" customHeight="1" x14ac:dyDescent="0.2">
      <c r="A27" s="7">
        <v>2006</v>
      </c>
      <c r="B27" s="4" t="s">
        <v>204</v>
      </c>
      <c r="C27" s="4" t="s">
        <v>12</v>
      </c>
      <c r="D27" s="4" t="s">
        <v>562</v>
      </c>
      <c r="E27" s="4" t="s">
        <v>13</v>
      </c>
      <c r="F27" s="5">
        <v>132500</v>
      </c>
      <c r="G27" s="13"/>
      <c r="H27" s="41" t="s">
        <v>367</v>
      </c>
      <c r="I27" s="42">
        <f t="shared" si="5"/>
        <v>132500</v>
      </c>
      <c r="J27" s="42"/>
      <c r="K27" s="42"/>
      <c r="L27" s="43" t="str">
        <f t="shared" si="1"/>
        <v/>
      </c>
      <c r="M27" s="43">
        <f t="shared" si="2"/>
        <v>132500</v>
      </c>
      <c r="N27" s="43" t="str">
        <f t="shared" si="3"/>
        <v/>
      </c>
      <c r="O27" s="43" t="str">
        <f t="shared" si="4"/>
        <v/>
      </c>
      <c r="AB27" s="15"/>
    </row>
    <row r="28" spans="1:28" s="3" customFormat="1" ht="20.100000000000001" customHeight="1" x14ac:dyDescent="0.2">
      <c r="A28" s="7">
        <v>2006</v>
      </c>
      <c r="B28" s="4" t="s">
        <v>204</v>
      </c>
      <c r="C28" s="4" t="s">
        <v>169</v>
      </c>
      <c r="D28" s="4" t="s">
        <v>562</v>
      </c>
      <c r="E28" s="4" t="s">
        <v>11</v>
      </c>
      <c r="F28" s="5">
        <v>45500</v>
      </c>
      <c r="G28" s="13" t="s">
        <v>219</v>
      </c>
      <c r="H28" s="41" t="s">
        <v>368</v>
      </c>
      <c r="I28" s="42">
        <f t="shared" si="5"/>
        <v>45500</v>
      </c>
      <c r="J28" s="42">
        <v>-100</v>
      </c>
      <c r="K28" s="42"/>
      <c r="L28" s="43" t="str">
        <f t="shared" si="1"/>
        <v/>
      </c>
      <c r="M28" s="43">
        <f t="shared" si="2"/>
        <v>45400</v>
      </c>
      <c r="N28" s="43" t="str">
        <f t="shared" si="3"/>
        <v/>
      </c>
      <c r="O28" s="43" t="str">
        <f t="shared" si="4"/>
        <v/>
      </c>
      <c r="AB28" s="15"/>
    </row>
    <row r="29" spans="1:28" s="3" customFormat="1" ht="20.100000000000001" customHeight="1" x14ac:dyDescent="0.2">
      <c r="A29" s="7">
        <v>2006</v>
      </c>
      <c r="B29" s="4" t="s">
        <v>204</v>
      </c>
      <c r="C29" s="4" t="s">
        <v>172</v>
      </c>
      <c r="D29" s="4" t="s">
        <v>562</v>
      </c>
      <c r="E29" s="4" t="s">
        <v>9</v>
      </c>
      <c r="F29" s="5">
        <v>20300</v>
      </c>
      <c r="G29" s="13"/>
      <c r="H29" s="41" t="s">
        <v>364</v>
      </c>
      <c r="I29" s="42">
        <f t="shared" si="5"/>
        <v>20300</v>
      </c>
      <c r="J29" s="42"/>
      <c r="K29" s="42"/>
      <c r="L29" s="43" t="str">
        <f t="shared" si="1"/>
        <v/>
      </c>
      <c r="M29" s="43">
        <f t="shared" si="2"/>
        <v>20300</v>
      </c>
      <c r="N29" s="43" t="str">
        <f t="shared" si="3"/>
        <v/>
      </c>
      <c r="O29" s="43" t="str">
        <f t="shared" si="4"/>
        <v/>
      </c>
      <c r="AB29" s="15"/>
    </row>
    <row r="30" spans="1:28" s="3" customFormat="1" ht="20.100000000000001" customHeight="1" x14ac:dyDescent="0.2">
      <c r="A30" s="7">
        <v>2007</v>
      </c>
      <c r="B30" s="4" t="s">
        <v>208</v>
      </c>
      <c r="C30" s="4" t="s">
        <v>123</v>
      </c>
      <c r="D30" s="4" t="s">
        <v>562</v>
      </c>
      <c r="E30" s="4" t="s">
        <v>97</v>
      </c>
      <c r="F30" s="5">
        <v>18000</v>
      </c>
      <c r="G30" s="13" t="s">
        <v>223</v>
      </c>
      <c r="H30" s="41" t="s">
        <v>379</v>
      </c>
      <c r="I30" s="42">
        <f t="shared" si="5"/>
        <v>18000</v>
      </c>
      <c r="J30" s="42">
        <v>-4746.6099999999997</v>
      </c>
      <c r="K30" s="42"/>
      <c r="L30" s="43" t="str">
        <f t="shared" si="1"/>
        <v/>
      </c>
      <c r="M30" s="43" t="str">
        <f t="shared" si="2"/>
        <v/>
      </c>
      <c r="N30" s="43">
        <f t="shared" si="3"/>
        <v>13253.39</v>
      </c>
      <c r="O30" s="43" t="str">
        <f t="shared" si="4"/>
        <v/>
      </c>
      <c r="AB30" s="15"/>
    </row>
    <row r="31" spans="1:28" s="3" customFormat="1" ht="20.100000000000001" customHeight="1" x14ac:dyDescent="0.2">
      <c r="A31" s="7">
        <v>2007</v>
      </c>
      <c r="B31" s="4" t="s">
        <v>205</v>
      </c>
      <c r="C31" s="4" t="s">
        <v>170</v>
      </c>
      <c r="D31" s="4" t="s">
        <v>562</v>
      </c>
      <c r="E31" s="4" t="s">
        <v>30</v>
      </c>
      <c r="F31" s="5">
        <v>57500</v>
      </c>
      <c r="G31" s="13" t="s">
        <v>224</v>
      </c>
      <c r="H31" s="41" t="s">
        <v>380</v>
      </c>
      <c r="I31" s="42">
        <f t="shared" si="5"/>
        <v>57500</v>
      </c>
      <c r="J31" s="42">
        <v>-291.31</v>
      </c>
      <c r="K31" s="42"/>
      <c r="L31" s="43" t="str">
        <f t="shared" si="1"/>
        <v/>
      </c>
      <c r="M31" s="43" t="str">
        <f t="shared" si="2"/>
        <v/>
      </c>
      <c r="N31" s="43" t="str">
        <f t="shared" si="3"/>
        <v/>
      </c>
      <c r="O31" s="43">
        <f t="shared" si="4"/>
        <v>57208.69</v>
      </c>
      <c r="AB31" s="15"/>
    </row>
    <row r="32" spans="1:28" s="3" customFormat="1" ht="20.100000000000001" customHeight="1" x14ac:dyDescent="0.2">
      <c r="A32" s="7">
        <v>2007</v>
      </c>
      <c r="B32" s="4" t="s">
        <v>205</v>
      </c>
      <c r="C32" s="4" t="s">
        <v>28</v>
      </c>
      <c r="D32" s="4" t="s">
        <v>562</v>
      </c>
      <c r="E32" s="4" t="s">
        <v>29</v>
      </c>
      <c r="F32" s="5">
        <v>100000</v>
      </c>
      <c r="G32" s="21" t="s">
        <v>221</v>
      </c>
      <c r="H32" s="41" t="s">
        <v>377</v>
      </c>
      <c r="I32" s="42">
        <f t="shared" si="5"/>
        <v>100000</v>
      </c>
      <c r="J32" s="42">
        <f>-9117.17-4000</f>
        <v>-13117.17</v>
      </c>
      <c r="K32" s="42"/>
      <c r="L32" s="43" t="str">
        <f t="shared" si="1"/>
        <v/>
      </c>
      <c r="M32" s="43" t="str">
        <f t="shared" si="2"/>
        <v/>
      </c>
      <c r="N32" s="43" t="str">
        <f t="shared" si="3"/>
        <v/>
      </c>
      <c r="O32" s="43">
        <f t="shared" si="4"/>
        <v>86882.83</v>
      </c>
      <c r="AB32" s="15"/>
    </row>
    <row r="33" spans="1:58" s="3" customFormat="1" ht="20.100000000000001" customHeight="1" x14ac:dyDescent="0.2">
      <c r="A33" s="7">
        <v>2007</v>
      </c>
      <c r="B33" s="4" t="s">
        <v>204</v>
      </c>
      <c r="C33" s="4" t="s">
        <v>162</v>
      </c>
      <c r="D33" s="4" t="s">
        <v>562</v>
      </c>
      <c r="E33" s="4" t="s">
        <v>147</v>
      </c>
      <c r="F33" s="5">
        <v>5000</v>
      </c>
      <c r="G33" s="13" t="s">
        <v>226</v>
      </c>
      <c r="H33" s="41" t="s">
        <v>383</v>
      </c>
      <c r="I33" s="42">
        <f t="shared" si="5"/>
        <v>5000</v>
      </c>
      <c r="J33" s="42">
        <v>-5000</v>
      </c>
      <c r="K33" s="42"/>
      <c r="L33" s="43" t="str">
        <f t="shared" si="1"/>
        <v/>
      </c>
      <c r="M33" s="43">
        <f t="shared" si="2"/>
        <v>0</v>
      </c>
      <c r="N33" s="43" t="str">
        <f t="shared" si="3"/>
        <v/>
      </c>
      <c r="O33" s="43" t="str">
        <f t="shared" si="4"/>
        <v/>
      </c>
      <c r="AB33" s="15"/>
    </row>
    <row r="34" spans="1:58" s="3" customFormat="1" ht="20.100000000000001" customHeight="1" x14ac:dyDescent="0.2">
      <c r="A34" s="7">
        <v>2007</v>
      </c>
      <c r="B34" s="4" t="s">
        <v>205</v>
      </c>
      <c r="C34" s="4" t="s">
        <v>27</v>
      </c>
      <c r="D34" s="4" t="s">
        <v>562</v>
      </c>
      <c r="E34" s="16" t="s">
        <v>494</v>
      </c>
      <c r="F34" s="27" t="s">
        <v>281</v>
      </c>
      <c r="G34" s="13"/>
      <c r="H34" s="41" t="s">
        <v>376</v>
      </c>
      <c r="I34" s="42">
        <v>200000</v>
      </c>
      <c r="J34" s="42">
        <v>-5461</v>
      </c>
      <c r="K34" s="42"/>
      <c r="L34" s="43" t="str">
        <f t="shared" si="1"/>
        <v/>
      </c>
      <c r="M34" s="43" t="str">
        <f t="shared" si="2"/>
        <v/>
      </c>
      <c r="N34" s="43" t="str">
        <f t="shared" si="3"/>
        <v/>
      </c>
      <c r="O34" s="43">
        <f t="shared" si="4"/>
        <v>194539</v>
      </c>
      <c r="AB34" s="15"/>
    </row>
    <row r="35" spans="1:58" s="3" customFormat="1" ht="20.100000000000001" customHeight="1" x14ac:dyDescent="0.2">
      <c r="A35" s="7">
        <v>2007</v>
      </c>
      <c r="B35" s="4" t="s">
        <v>204</v>
      </c>
      <c r="C35" s="4" t="s">
        <v>32</v>
      </c>
      <c r="D35" s="4" t="s">
        <v>562</v>
      </c>
      <c r="E35" s="4" t="s">
        <v>33</v>
      </c>
      <c r="F35" s="5">
        <v>135200</v>
      </c>
      <c r="G35" s="13" t="s">
        <v>228</v>
      </c>
      <c r="H35" s="41" t="s">
        <v>385</v>
      </c>
      <c r="I35" s="42">
        <f t="shared" ref="I35:I85" si="6">+F35</f>
        <v>135200</v>
      </c>
      <c r="J35" s="42">
        <v>-1235.1099999999999</v>
      </c>
      <c r="K35" s="42"/>
      <c r="L35" s="43" t="str">
        <f t="shared" si="1"/>
        <v/>
      </c>
      <c r="M35" s="43">
        <f t="shared" si="2"/>
        <v>133964.89000000001</v>
      </c>
      <c r="N35" s="43" t="str">
        <f t="shared" si="3"/>
        <v/>
      </c>
      <c r="O35" s="43" t="str">
        <f t="shared" si="4"/>
        <v/>
      </c>
      <c r="AB35" s="15"/>
    </row>
    <row r="36" spans="1:58" s="3" customFormat="1" ht="20.100000000000001" customHeight="1" x14ac:dyDescent="0.2">
      <c r="A36" s="7">
        <v>2007</v>
      </c>
      <c r="B36" s="4" t="s">
        <v>204</v>
      </c>
      <c r="C36" s="4" t="s">
        <v>47</v>
      </c>
      <c r="D36" s="4" t="s">
        <v>562</v>
      </c>
      <c r="E36" s="4" t="s">
        <v>89</v>
      </c>
      <c r="F36" s="5">
        <v>40000</v>
      </c>
      <c r="G36" s="13"/>
      <c r="H36" s="41" t="s">
        <v>386</v>
      </c>
      <c r="I36" s="42">
        <f t="shared" si="6"/>
        <v>40000</v>
      </c>
      <c r="J36" s="42"/>
      <c r="K36" s="42"/>
      <c r="L36" s="43" t="str">
        <f t="shared" si="1"/>
        <v/>
      </c>
      <c r="M36" s="43">
        <f t="shared" si="2"/>
        <v>40000</v>
      </c>
      <c r="N36" s="43" t="str">
        <f t="shared" si="3"/>
        <v/>
      </c>
      <c r="O36" s="43" t="str">
        <f t="shared" si="4"/>
        <v/>
      </c>
      <c r="AB36" s="15"/>
    </row>
    <row r="37" spans="1:58" s="3" customFormat="1" ht="20.100000000000001" customHeight="1" x14ac:dyDescent="0.2">
      <c r="A37" s="7">
        <v>2007</v>
      </c>
      <c r="B37" s="4" t="s">
        <v>204</v>
      </c>
      <c r="C37" s="4" t="s">
        <v>161</v>
      </c>
      <c r="D37" s="4" t="s">
        <v>562</v>
      </c>
      <c r="E37" s="4" t="s">
        <v>146</v>
      </c>
      <c r="F37" s="5">
        <v>11000</v>
      </c>
      <c r="G37" s="13" t="s">
        <v>227</v>
      </c>
      <c r="H37" s="41" t="s">
        <v>384</v>
      </c>
      <c r="I37" s="42">
        <f t="shared" si="6"/>
        <v>11000</v>
      </c>
      <c r="J37" s="42">
        <v>-3175</v>
      </c>
      <c r="K37" s="42"/>
      <c r="L37" s="43" t="str">
        <f t="shared" si="1"/>
        <v/>
      </c>
      <c r="M37" s="43">
        <f t="shared" si="2"/>
        <v>7825</v>
      </c>
      <c r="N37" s="43" t="str">
        <f t="shared" si="3"/>
        <v/>
      </c>
      <c r="O37" s="43" t="str">
        <f t="shared" si="4"/>
        <v/>
      </c>
      <c r="AB37" s="15"/>
    </row>
    <row r="38" spans="1:58" s="3" customFormat="1" ht="20.100000000000001" customHeight="1" x14ac:dyDescent="0.2">
      <c r="A38" s="7">
        <v>2007</v>
      </c>
      <c r="B38" s="4" t="s">
        <v>205</v>
      </c>
      <c r="C38" s="4" t="s">
        <v>171</v>
      </c>
      <c r="D38" s="4" t="s">
        <v>562</v>
      </c>
      <c r="E38" s="4" t="s">
        <v>31</v>
      </c>
      <c r="F38" s="5">
        <v>136000</v>
      </c>
      <c r="G38" s="13" t="s">
        <v>225</v>
      </c>
      <c r="H38" s="41" t="s">
        <v>382</v>
      </c>
      <c r="I38" s="42">
        <f t="shared" si="6"/>
        <v>136000</v>
      </c>
      <c r="J38" s="42">
        <v>-34681</v>
      </c>
      <c r="K38" s="42"/>
      <c r="L38" s="43" t="str">
        <f t="shared" si="1"/>
        <v/>
      </c>
      <c r="M38" s="43" t="str">
        <f t="shared" si="2"/>
        <v/>
      </c>
      <c r="N38" s="43" t="str">
        <f t="shared" si="3"/>
        <v/>
      </c>
      <c r="O38" s="43">
        <f t="shared" si="4"/>
        <v>101319</v>
      </c>
      <c r="AB38" s="15"/>
    </row>
    <row r="39" spans="1:58" s="3" customFormat="1" ht="20.100000000000001" customHeight="1" x14ac:dyDescent="0.2">
      <c r="A39" s="7">
        <v>2007</v>
      </c>
      <c r="B39" s="4" t="s">
        <v>204</v>
      </c>
      <c r="C39" s="4" t="s">
        <v>163</v>
      </c>
      <c r="D39" s="4" t="s">
        <v>562</v>
      </c>
      <c r="E39" s="4" t="s">
        <v>128</v>
      </c>
      <c r="F39" s="5">
        <v>10000</v>
      </c>
      <c r="G39" s="6"/>
      <c r="H39" s="41" t="s">
        <v>381</v>
      </c>
      <c r="I39" s="42">
        <f t="shared" si="6"/>
        <v>10000</v>
      </c>
      <c r="J39" s="42"/>
      <c r="K39" s="42"/>
      <c r="L39" s="43" t="str">
        <f t="shared" si="1"/>
        <v/>
      </c>
      <c r="M39" s="43">
        <f t="shared" si="2"/>
        <v>10000</v>
      </c>
      <c r="N39" s="43" t="str">
        <f t="shared" si="3"/>
        <v/>
      </c>
      <c r="O39" s="43" t="str">
        <f t="shared" si="4"/>
        <v/>
      </c>
      <c r="AB39" s="15"/>
    </row>
    <row r="40" spans="1:58" s="3" customFormat="1" ht="20.100000000000001" customHeight="1" x14ac:dyDescent="0.2">
      <c r="A40" s="7">
        <v>2007</v>
      </c>
      <c r="B40" s="4" t="s">
        <v>208</v>
      </c>
      <c r="C40" s="4" t="s">
        <v>261</v>
      </c>
      <c r="D40" s="4" t="s">
        <v>562</v>
      </c>
      <c r="E40" s="4" t="s">
        <v>90</v>
      </c>
      <c r="F40" s="5">
        <v>15000</v>
      </c>
      <c r="G40" s="13" t="s">
        <v>222</v>
      </c>
      <c r="H40" s="41" t="s">
        <v>378</v>
      </c>
      <c r="I40" s="42">
        <f t="shared" si="6"/>
        <v>15000</v>
      </c>
      <c r="J40" s="42">
        <v>-5300</v>
      </c>
      <c r="K40" s="42"/>
      <c r="L40" s="43" t="str">
        <f t="shared" si="1"/>
        <v/>
      </c>
      <c r="M40" s="43" t="str">
        <f t="shared" si="2"/>
        <v/>
      </c>
      <c r="N40" s="43">
        <f t="shared" si="3"/>
        <v>9700</v>
      </c>
      <c r="O40" s="43" t="str">
        <f t="shared" si="4"/>
        <v/>
      </c>
      <c r="AB40" s="15"/>
    </row>
    <row r="41" spans="1:58" s="3" customFormat="1" ht="20.100000000000001" customHeight="1" x14ac:dyDescent="0.2">
      <c r="A41" s="7">
        <v>2008</v>
      </c>
      <c r="B41" s="4" t="s">
        <v>205</v>
      </c>
      <c r="C41" s="4" t="s">
        <v>35</v>
      </c>
      <c r="D41" s="4" t="s">
        <v>562</v>
      </c>
      <c r="E41" s="16" t="s">
        <v>119</v>
      </c>
      <c r="F41" s="5">
        <v>550000</v>
      </c>
      <c r="G41" s="13" t="s">
        <v>231</v>
      </c>
      <c r="H41" s="41" t="s">
        <v>389</v>
      </c>
      <c r="I41" s="42">
        <f t="shared" si="6"/>
        <v>550000</v>
      </c>
      <c r="J41" s="42">
        <v>-168944.12</v>
      </c>
      <c r="K41" s="42"/>
      <c r="L41" s="43" t="str">
        <f t="shared" si="1"/>
        <v/>
      </c>
      <c r="M41" s="43" t="str">
        <f t="shared" si="2"/>
        <v/>
      </c>
      <c r="N41" s="43" t="str">
        <f t="shared" si="3"/>
        <v/>
      </c>
      <c r="O41" s="43">
        <f t="shared" si="4"/>
        <v>381055.88</v>
      </c>
      <c r="AB41" s="15"/>
    </row>
    <row r="42" spans="1:58" s="3" customFormat="1" ht="20.100000000000001" customHeight="1" x14ac:dyDescent="0.2">
      <c r="A42" s="7">
        <v>2008</v>
      </c>
      <c r="B42" s="4" t="s">
        <v>208</v>
      </c>
      <c r="C42" s="4" t="s">
        <v>87</v>
      </c>
      <c r="D42" s="4" t="s">
        <v>562</v>
      </c>
      <c r="E42" s="4" t="s">
        <v>177</v>
      </c>
      <c r="F42" s="5">
        <v>72000</v>
      </c>
      <c r="G42" s="13" t="s">
        <v>234</v>
      </c>
      <c r="H42" s="41" t="s">
        <v>391</v>
      </c>
      <c r="I42" s="42">
        <f t="shared" si="6"/>
        <v>72000</v>
      </c>
      <c r="J42" s="42">
        <v>-10909.5</v>
      </c>
      <c r="K42" s="42"/>
      <c r="L42" s="43" t="str">
        <f t="shared" si="1"/>
        <v/>
      </c>
      <c r="M42" s="43" t="str">
        <f t="shared" si="2"/>
        <v/>
      </c>
      <c r="N42" s="43">
        <f t="shared" si="3"/>
        <v>61090.5</v>
      </c>
      <c r="O42" s="43" t="str">
        <f t="shared" si="4"/>
        <v/>
      </c>
      <c r="AB42" s="15"/>
    </row>
    <row r="43" spans="1:58" s="3" customFormat="1" ht="20.100000000000001" customHeight="1" x14ac:dyDescent="0.2">
      <c r="A43" s="7">
        <v>2008</v>
      </c>
      <c r="B43" s="16" t="s">
        <v>203</v>
      </c>
      <c r="C43" s="4" t="s">
        <v>10</v>
      </c>
      <c r="D43" s="4" t="s">
        <v>562</v>
      </c>
      <c r="E43" s="16" t="s">
        <v>289</v>
      </c>
      <c r="F43" s="20">
        <v>344000</v>
      </c>
      <c r="G43" s="6"/>
      <c r="H43" s="41" t="s">
        <v>392</v>
      </c>
      <c r="I43" s="42">
        <f t="shared" si="6"/>
        <v>344000</v>
      </c>
      <c r="J43" s="42">
        <v>-21109</v>
      </c>
      <c r="K43" s="42"/>
      <c r="L43" s="43" t="str">
        <f t="shared" si="1"/>
        <v/>
      </c>
      <c r="M43" s="43">
        <v>50000</v>
      </c>
      <c r="N43" s="43" t="str">
        <f t="shared" si="3"/>
        <v/>
      </c>
      <c r="O43" s="43">
        <f>I43+J43-M43</f>
        <v>272891</v>
      </c>
      <c r="AB43" s="15"/>
    </row>
    <row r="44" spans="1:58" s="3" customFormat="1" ht="20.100000000000001" customHeight="1" x14ac:dyDescent="0.2">
      <c r="A44" s="7">
        <v>2008</v>
      </c>
      <c r="B44" s="4" t="s">
        <v>204</v>
      </c>
      <c r="C44" s="4" t="s">
        <v>47</v>
      </c>
      <c r="D44" s="4" t="s">
        <v>562</v>
      </c>
      <c r="E44" s="4" t="s">
        <v>176</v>
      </c>
      <c r="F44" s="5">
        <v>40000</v>
      </c>
      <c r="G44" s="13"/>
      <c r="H44" s="41" t="s">
        <v>387</v>
      </c>
      <c r="I44" s="42">
        <f t="shared" si="6"/>
        <v>40000</v>
      </c>
      <c r="J44" s="42"/>
      <c r="K44" s="42"/>
      <c r="L44" s="43" t="str">
        <f t="shared" si="1"/>
        <v/>
      </c>
      <c r="M44" s="43">
        <f t="shared" si="2"/>
        <v>40000</v>
      </c>
      <c r="N44" s="43" t="str">
        <f t="shared" si="3"/>
        <v/>
      </c>
      <c r="O44" s="43" t="str">
        <f t="shared" si="4"/>
        <v/>
      </c>
      <c r="AB44" s="15"/>
    </row>
    <row r="45" spans="1:58" s="3" customFormat="1" ht="20.100000000000001" customHeight="1" x14ac:dyDescent="0.2">
      <c r="A45" s="7">
        <v>2008</v>
      </c>
      <c r="B45" s="4" t="s">
        <v>99</v>
      </c>
      <c r="C45" s="4" t="s">
        <v>27</v>
      </c>
      <c r="D45" s="4" t="s">
        <v>562</v>
      </c>
      <c r="E45" s="4" t="s">
        <v>118</v>
      </c>
      <c r="F45" s="5">
        <v>236500</v>
      </c>
      <c r="G45" s="13"/>
      <c r="H45" s="41" t="s">
        <v>393</v>
      </c>
      <c r="I45" s="42">
        <f t="shared" si="6"/>
        <v>236500</v>
      </c>
      <c r="J45" s="42">
        <v>-47244</v>
      </c>
      <c r="K45" s="42"/>
      <c r="L45" s="43">
        <f t="shared" si="1"/>
        <v>189256</v>
      </c>
      <c r="M45" s="43" t="str">
        <f t="shared" si="2"/>
        <v/>
      </c>
      <c r="N45" s="43" t="str">
        <f t="shared" si="3"/>
        <v/>
      </c>
      <c r="O45" s="43" t="str">
        <f t="shared" si="4"/>
        <v/>
      </c>
      <c r="AB45" s="15"/>
    </row>
    <row r="46" spans="1:58" s="3" customFormat="1" ht="20.100000000000001" customHeight="1" x14ac:dyDescent="0.2">
      <c r="A46" s="7">
        <v>2008</v>
      </c>
      <c r="B46" s="4" t="s">
        <v>204</v>
      </c>
      <c r="C46" s="4" t="s">
        <v>6</v>
      </c>
      <c r="D46" s="4" t="s">
        <v>562</v>
      </c>
      <c r="E46" s="4" t="s">
        <v>98</v>
      </c>
      <c r="F46" s="5">
        <v>57132</v>
      </c>
      <c r="G46" s="13" t="s">
        <v>229</v>
      </c>
      <c r="H46" s="41" t="s">
        <v>388</v>
      </c>
      <c r="I46" s="42">
        <f t="shared" si="6"/>
        <v>57132</v>
      </c>
      <c r="J46" s="42">
        <v>-13026.15</v>
      </c>
      <c r="K46" s="42"/>
      <c r="L46" s="43" t="str">
        <f t="shared" si="1"/>
        <v/>
      </c>
      <c r="M46" s="43">
        <f t="shared" si="2"/>
        <v>44105.85</v>
      </c>
      <c r="N46" s="43" t="str">
        <f t="shared" si="3"/>
        <v/>
      </c>
      <c r="O46" s="43" t="str">
        <f t="shared" si="4"/>
        <v/>
      </c>
      <c r="AB46" s="15"/>
    </row>
    <row r="47" spans="1:58" s="3" customFormat="1" ht="20.100000000000001" customHeight="1" x14ac:dyDescent="0.2">
      <c r="A47" s="7">
        <v>2008</v>
      </c>
      <c r="B47" s="4" t="s">
        <v>208</v>
      </c>
      <c r="C47" s="4" t="s">
        <v>83</v>
      </c>
      <c r="D47" s="4" t="s">
        <v>562</v>
      </c>
      <c r="E47" s="16" t="s">
        <v>183</v>
      </c>
      <c r="F47" s="5">
        <v>700000</v>
      </c>
      <c r="G47" s="13"/>
      <c r="H47" s="41" t="s">
        <v>394</v>
      </c>
      <c r="I47" s="42">
        <f t="shared" si="6"/>
        <v>700000</v>
      </c>
      <c r="J47" s="42"/>
      <c r="K47" s="42"/>
      <c r="L47" s="43" t="str">
        <f t="shared" si="1"/>
        <v/>
      </c>
      <c r="M47" s="43" t="str">
        <f t="shared" si="2"/>
        <v/>
      </c>
      <c r="N47" s="43">
        <f t="shared" si="3"/>
        <v>700000</v>
      </c>
      <c r="O47" s="43" t="str">
        <f t="shared" si="4"/>
        <v/>
      </c>
      <c r="AB47" s="15"/>
    </row>
    <row r="48" spans="1:58" s="3" customFormat="1" ht="20.100000000000001" customHeight="1" x14ac:dyDescent="0.2">
      <c r="A48" s="7">
        <v>2009</v>
      </c>
      <c r="B48" s="4" t="s">
        <v>205</v>
      </c>
      <c r="C48" s="4" t="s">
        <v>27</v>
      </c>
      <c r="D48" s="4" t="s">
        <v>562</v>
      </c>
      <c r="E48" s="4" t="s">
        <v>120</v>
      </c>
      <c r="F48" s="5">
        <v>82000</v>
      </c>
      <c r="G48" s="13"/>
      <c r="H48" s="41" t="s">
        <v>397</v>
      </c>
      <c r="I48" s="42">
        <f t="shared" si="6"/>
        <v>82000</v>
      </c>
      <c r="J48" s="42"/>
      <c r="K48" s="42"/>
      <c r="L48" s="43" t="str">
        <f t="shared" si="1"/>
        <v/>
      </c>
      <c r="M48" s="43" t="str">
        <f t="shared" si="2"/>
        <v/>
      </c>
      <c r="N48" s="43" t="str">
        <f t="shared" si="3"/>
        <v/>
      </c>
      <c r="O48" s="43">
        <f t="shared" si="4"/>
        <v>82000</v>
      </c>
      <c r="AB48" s="15"/>
      <c r="AL48" s="15"/>
      <c r="AQ48" s="15"/>
      <c r="AV48" s="15"/>
      <c r="BA48" s="15"/>
      <c r="BF48" s="15"/>
    </row>
    <row r="49" spans="1:58" s="3" customFormat="1" ht="20.100000000000001" customHeight="1" x14ac:dyDescent="0.2">
      <c r="A49" s="7">
        <v>2009</v>
      </c>
      <c r="B49" s="4" t="s">
        <v>205</v>
      </c>
      <c r="C49" s="4" t="s">
        <v>504</v>
      </c>
      <c r="D49" s="4" t="s">
        <v>553</v>
      </c>
      <c r="E49" s="4" t="s">
        <v>505</v>
      </c>
      <c r="F49" s="5">
        <v>82000</v>
      </c>
      <c r="G49" s="13"/>
      <c r="H49" s="41" t="s">
        <v>397</v>
      </c>
      <c r="I49" s="42">
        <v>315000</v>
      </c>
      <c r="J49" s="42">
        <v>-315000</v>
      </c>
      <c r="K49" s="42"/>
      <c r="L49" s="43" t="str">
        <f t="shared" si="1"/>
        <v/>
      </c>
      <c r="M49" s="43" t="str">
        <f t="shared" si="2"/>
        <v/>
      </c>
      <c r="N49" s="43" t="str">
        <f t="shared" si="3"/>
        <v/>
      </c>
      <c r="O49" s="43">
        <f t="shared" si="4"/>
        <v>0</v>
      </c>
      <c r="AB49" s="15"/>
      <c r="AL49" s="15"/>
      <c r="AQ49" s="15"/>
      <c r="AV49" s="15"/>
      <c r="BA49" s="15"/>
      <c r="BF49" s="15"/>
    </row>
    <row r="50" spans="1:58" s="3" customFormat="1" ht="20.100000000000001" customHeight="1" x14ac:dyDescent="0.2">
      <c r="A50" s="7">
        <v>2009</v>
      </c>
      <c r="B50" s="4" t="s">
        <v>204</v>
      </c>
      <c r="C50" s="4" t="s">
        <v>42</v>
      </c>
      <c r="D50" s="4" t="s">
        <v>562</v>
      </c>
      <c r="E50" s="4" t="s">
        <v>109</v>
      </c>
      <c r="F50" s="5">
        <v>5000</v>
      </c>
      <c r="G50" s="13"/>
      <c r="H50" s="41" t="s">
        <v>399</v>
      </c>
      <c r="I50" s="42">
        <f t="shared" si="6"/>
        <v>5000</v>
      </c>
      <c r="J50" s="42"/>
      <c r="K50" s="42"/>
      <c r="L50" s="43" t="str">
        <f t="shared" si="1"/>
        <v/>
      </c>
      <c r="M50" s="43">
        <f t="shared" si="2"/>
        <v>5000</v>
      </c>
      <c r="N50" s="43" t="str">
        <f t="shared" si="3"/>
        <v/>
      </c>
      <c r="O50" s="43" t="str">
        <f t="shared" si="4"/>
        <v/>
      </c>
      <c r="AB50" s="15"/>
      <c r="AL50" s="15"/>
      <c r="AQ50" s="15"/>
      <c r="AV50" s="15"/>
      <c r="BA50" s="15"/>
      <c r="BF50" s="15"/>
    </row>
    <row r="51" spans="1:58" s="3" customFormat="1" ht="20.100000000000001" customHeight="1" x14ac:dyDescent="0.2">
      <c r="A51" s="7">
        <v>2009</v>
      </c>
      <c r="B51" s="4" t="s">
        <v>204</v>
      </c>
      <c r="C51" s="4" t="s">
        <v>40</v>
      </c>
      <c r="D51" s="4" t="s">
        <v>562</v>
      </c>
      <c r="E51" s="4" t="s">
        <v>108</v>
      </c>
      <c r="F51" s="5">
        <v>5000</v>
      </c>
      <c r="G51" s="13" t="s">
        <v>237</v>
      </c>
      <c r="H51" s="41" t="s">
        <v>401</v>
      </c>
      <c r="I51" s="42">
        <f t="shared" si="6"/>
        <v>5000</v>
      </c>
      <c r="J51" s="42">
        <v>-50</v>
      </c>
      <c r="K51" s="42"/>
      <c r="L51" s="43" t="str">
        <f t="shared" si="1"/>
        <v/>
      </c>
      <c r="M51" s="43">
        <f t="shared" si="2"/>
        <v>4950</v>
      </c>
      <c r="N51" s="43" t="str">
        <f t="shared" si="3"/>
        <v/>
      </c>
      <c r="O51" s="43" t="str">
        <f t="shared" si="4"/>
        <v/>
      </c>
      <c r="AB51" s="15"/>
      <c r="AL51" s="15"/>
      <c r="AQ51" s="15"/>
      <c r="AV51" s="15"/>
      <c r="BA51" s="15"/>
      <c r="BF51" s="15"/>
    </row>
    <row r="52" spans="1:58" s="3" customFormat="1" ht="20.100000000000001" customHeight="1" x14ac:dyDescent="0.2">
      <c r="A52" s="7">
        <v>2009</v>
      </c>
      <c r="B52" s="4" t="s">
        <v>99</v>
      </c>
      <c r="C52" s="4" t="s">
        <v>39</v>
      </c>
      <c r="D52" s="4" t="s">
        <v>562</v>
      </c>
      <c r="E52" s="4" t="s">
        <v>125</v>
      </c>
      <c r="F52" s="5">
        <v>355200</v>
      </c>
      <c r="G52" s="13" t="s">
        <v>235</v>
      </c>
      <c r="H52" s="41" t="s">
        <v>402</v>
      </c>
      <c r="I52" s="42">
        <f t="shared" si="6"/>
        <v>355200</v>
      </c>
      <c r="J52" s="42">
        <f>-4825-15045.6</f>
        <v>-19870.599999999999</v>
      </c>
      <c r="K52" s="42"/>
      <c r="L52" s="43">
        <f t="shared" si="1"/>
        <v>335329.40000000002</v>
      </c>
      <c r="M52" s="43" t="str">
        <f t="shared" si="2"/>
        <v/>
      </c>
      <c r="N52" s="43" t="str">
        <f t="shared" si="3"/>
        <v/>
      </c>
      <c r="O52" s="43" t="str">
        <f t="shared" si="4"/>
        <v/>
      </c>
      <c r="AB52" s="15"/>
      <c r="AL52" s="15"/>
      <c r="AQ52" s="15"/>
      <c r="AV52" s="15"/>
      <c r="BA52" s="15"/>
      <c r="BF52" s="15"/>
    </row>
    <row r="53" spans="1:58" s="3" customFormat="1" ht="20.100000000000001" customHeight="1" x14ac:dyDescent="0.2">
      <c r="A53" s="7">
        <v>2009</v>
      </c>
      <c r="B53" s="4" t="s">
        <v>204</v>
      </c>
      <c r="C53" s="4" t="s">
        <v>38</v>
      </c>
      <c r="D53" s="4" t="s">
        <v>562</v>
      </c>
      <c r="E53" s="4" t="s">
        <v>107</v>
      </c>
      <c r="F53" s="5">
        <v>210600</v>
      </c>
      <c r="G53" s="13" t="s">
        <v>236</v>
      </c>
      <c r="H53" s="41" t="s">
        <v>403</v>
      </c>
      <c r="I53" s="42">
        <f t="shared" si="6"/>
        <v>210600</v>
      </c>
      <c r="J53" s="42">
        <v>-308.74</v>
      </c>
      <c r="K53" s="42"/>
      <c r="L53" s="43" t="str">
        <f t="shared" si="1"/>
        <v/>
      </c>
      <c r="M53" s="43">
        <f t="shared" si="2"/>
        <v>210291.26</v>
      </c>
      <c r="N53" s="43" t="str">
        <f t="shared" si="3"/>
        <v/>
      </c>
      <c r="O53" s="43" t="str">
        <f t="shared" si="4"/>
        <v/>
      </c>
      <c r="AB53" s="15"/>
      <c r="AL53" s="15"/>
      <c r="AQ53" s="15"/>
      <c r="AV53" s="15"/>
      <c r="BA53" s="15"/>
      <c r="BF53" s="15"/>
    </row>
    <row r="54" spans="1:58" s="3" customFormat="1" ht="20.100000000000001" customHeight="1" x14ac:dyDescent="0.2">
      <c r="A54" s="7">
        <v>2009</v>
      </c>
      <c r="B54" s="4" t="s">
        <v>204</v>
      </c>
      <c r="C54" s="4" t="s">
        <v>41</v>
      </c>
      <c r="D54" s="4" t="s">
        <v>562</v>
      </c>
      <c r="E54" s="4" t="s">
        <v>129</v>
      </c>
      <c r="F54" s="5">
        <v>18752</v>
      </c>
      <c r="G54" s="13"/>
      <c r="H54" s="41" t="s">
        <v>400</v>
      </c>
      <c r="I54" s="42">
        <f t="shared" si="6"/>
        <v>18752</v>
      </c>
      <c r="J54" s="42"/>
      <c r="K54" s="42"/>
      <c r="L54" s="43" t="str">
        <f t="shared" si="1"/>
        <v/>
      </c>
      <c r="M54" s="43">
        <f t="shared" si="2"/>
        <v>18752</v>
      </c>
      <c r="N54" s="43" t="str">
        <f t="shared" si="3"/>
        <v/>
      </c>
      <c r="O54" s="43" t="str">
        <f t="shared" si="4"/>
        <v/>
      </c>
      <c r="AB54" s="15"/>
      <c r="AL54" s="15"/>
      <c r="AQ54" s="15"/>
      <c r="AV54" s="15"/>
      <c r="BA54" s="15"/>
      <c r="BF54" s="15"/>
    </row>
    <row r="55" spans="1:58" s="3" customFormat="1" ht="20.100000000000001" customHeight="1" x14ac:dyDescent="0.2">
      <c r="A55" s="7">
        <v>2009</v>
      </c>
      <c r="B55" s="4" t="s">
        <v>204</v>
      </c>
      <c r="C55" s="4" t="s">
        <v>47</v>
      </c>
      <c r="D55" s="4" t="s">
        <v>562</v>
      </c>
      <c r="E55" s="4" t="s">
        <v>184</v>
      </c>
      <c r="F55" s="5">
        <v>25000</v>
      </c>
      <c r="G55" s="13"/>
      <c r="H55" s="41" t="s">
        <v>398</v>
      </c>
      <c r="I55" s="42">
        <f t="shared" si="6"/>
        <v>25000</v>
      </c>
      <c r="J55" s="42"/>
      <c r="K55" s="42"/>
      <c r="L55" s="43" t="str">
        <f t="shared" si="1"/>
        <v/>
      </c>
      <c r="M55" s="43">
        <f t="shared" si="2"/>
        <v>25000</v>
      </c>
      <c r="N55" s="43" t="str">
        <f t="shared" si="3"/>
        <v/>
      </c>
      <c r="O55" s="43" t="str">
        <f t="shared" si="4"/>
        <v/>
      </c>
      <c r="AB55" s="15"/>
      <c r="AL55" s="15"/>
      <c r="AQ55" s="15"/>
      <c r="AV55" s="15"/>
      <c r="BA55" s="15"/>
      <c r="BF55" s="15"/>
    </row>
    <row r="56" spans="1:58" s="3" customFormat="1" ht="20.100000000000001" customHeight="1" x14ac:dyDescent="0.2">
      <c r="A56" s="7">
        <v>2009</v>
      </c>
      <c r="B56" s="4" t="s">
        <v>208</v>
      </c>
      <c r="C56" s="4" t="s">
        <v>83</v>
      </c>
      <c r="D56" s="4" t="s">
        <v>562</v>
      </c>
      <c r="E56" s="4" t="s">
        <v>84</v>
      </c>
      <c r="F56" s="5">
        <v>700000</v>
      </c>
      <c r="G56" s="13"/>
      <c r="H56" s="41" t="s">
        <v>395</v>
      </c>
      <c r="I56" s="42">
        <f t="shared" si="6"/>
        <v>700000</v>
      </c>
      <c r="J56" s="42"/>
      <c r="K56" s="42"/>
      <c r="L56" s="43" t="str">
        <f t="shared" si="1"/>
        <v/>
      </c>
      <c r="M56" s="43" t="str">
        <f t="shared" si="2"/>
        <v/>
      </c>
      <c r="N56" s="43">
        <f t="shared" si="3"/>
        <v>700000</v>
      </c>
      <c r="O56" s="43" t="str">
        <f t="shared" si="4"/>
        <v/>
      </c>
      <c r="AB56" s="15"/>
      <c r="AL56" s="15"/>
      <c r="AQ56" s="15"/>
      <c r="AV56" s="15"/>
      <c r="BA56" s="15"/>
      <c r="BF56" s="15"/>
    </row>
    <row r="57" spans="1:58" s="3" customFormat="1" ht="20.100000000000001" customHeight="1" x14ac:dyDescent="0.2">
      <c r="A57" s="7">
        <v>2010</v>
      </c>
      <c r="B57" s="4" t="s">
        <v>204</v>
      </c>
      <c r="C57" s="4" t="s">
        <v>166</v>
      </c>
      <c r="D57" s="4" t="s">
        <v>562</v>
      </c>
      <c r="E57" s="4" t="s">
        <v>130</v>
      </c>
      <c r="F57" s="5">
        <v>5000</v>
      </c>
      <c r="G57" s="6"/>
      <c r="H57" s="41" t="s">
        <v>407</v>
      </c>
      <c r="I57" s="42">
        <f t="shared" si="6"/>
        <v>5000</v>
      </c>
      <c r="J57" s="42"/>
      <c r="K57" s="42"/>
      <c r="L57" s="43" t="str">
        <f t="shared" si="1"/>
        <v/>
      </c>
      <c r="M57" s="43">
        <f t="shared" si="2"/>
        <v>5000</v>
      </c>
      <c r="N57" s="43" t="str">
        <f t="shared" si="3"/>
        <v/>
      </c>
      <c r="O57" s="43" t="str">
        <f t="shared" si="4"/>
        <v/>
      </c>
      <c r="AB57" s="15"/>
    </row>
    <row r="58" spans="1:58" s="3" customFormat="1" ht="20.100000000000001" customHeight="1" x14ac:dyDescent="0.2">
      <c r="A58" s="7">
        <v>2010</v>
      </c>
      <c r="B58" s="4" t="s">
        <v>204</v>
      </c>
      <c r="C58" s="4" t="s">
        <v>167</v>
      </c>
      <c r="D58" s="4" t="s">
        <v>562</v>
      </c>
      <c r="E58" s="4" t="s">
        <v>106</v>
      </c>
      <c r="F58" s="5">
        <v>8000</v>
      </c>
      <c r="G58" s="6"/>
      <c r="H58" s="41" t="s">
        <v>404</v>
      </c>
      <c r="I58" s="42">
        <f t="shared" si="6"/>
        <v>8000</v>
      </c>
      <c r="J58" s="42"/>
      <c r="K58" s="42"/>
      <c r="L58" s="43" t="str">
        <f t="shared" si="1"/>
        <v/>
      </c>
      <c r="M58" s="43">
        <f t="shared" si="2"/>
        <v>8000</v>
      </c>
      <c r="N58" s="43" t="str">
        <f t="shared" si="3"/>
        <v/>
      </c>
      <c r="O58" s="43" t="str">
        <f t="shared" si="4"/>
        <v/>
      </c>
      <c r="AB58" s="15"/>
    </row>
    <row r="59" spans="1:58" s="3" customFormat="1" ht="20.100000000000001" customHeight="1" x14ac:dyDescent="0.2">
      <c r="A59" s="7">
        <v>2010</v>
      </c>
      <c r="B59" s="4" t="s">
        <v>204</v>
      </c>
      <c r="C59" s="4" t="s">
        <v>47</v>
      </c>
      <c r="D59" s="4" t="s">
        <v>562</v>
      </c>
      <c r="E59" s="4" t="s">
        <v>111</v>
      </c>
      <c r="F59" s="5">
        <v>25000</v>
      </c>
      <c r="G59" s="13" t="s">
        <v>286</v>
      </c>
      <c r="H59" s="41" t="s">
        <v>405</v>
      </c>
      <c r="I59" s="42">
        <f t="shared" si="6"/>
        <v>25000</v>
      </c>
      <c r="J59" s="42">
        <v>-2685.93</v>
      </c>
      <c r="K59" s="42"/>
      <c r="L59" s="43" t="str">
        <f t="shared" si="1"/>
        <v/>
      </c>
      <c r="M59" s="43">
        <f t="shared" si="2"/>
        <v>22314.07</v>
      </c>
      <c r="N59" s="43" t="str">
        <f t="shared" si="3"/>
        <v/>
      </c>
      <c r="O59" s="43" t="str">
        <f t="shared" si="4"/>
        <v/>
      </c>
      <c r="AB59" s="15"/>
    </row>
    <row r="60" spans="1:58" s="3" customFormat="1" ht="20.100000000000001" customHeight="1" x14ac:dyDescent="0.2">
      <c r="A60" s="7">
        <v>2010</v>
      </c>
      <c r="B60" s="4" t="s">
        <v>205</v>
      </c>
      <c r="C60" s="4" t="s">
        <v>37</v>
      </c>
      <c r="D60" s="4" t="s">
        <v>562</v>
      </c>
      <c r="E60" s="4" t="s">
        <v>153</v>
      </c>
      <c r="F60" s="5">
        <v>220000</v>
      </c>
      <c r="G60" s="6"/>
      <c r="H60" s="41" t="s">
        <v>406</v>
      </c>
      <c r="I60" s="42">
        <f t="shared" si="6"/>
        <v>220000</v>
      </c>
      <c r="J60" s="42"/>
      <c r="K60" s="42"/>
      <c r="L60" s="43" t="str">
        <f t="shared" si="1"/>
        <v/>
      </c>
      <c r="M60" s="43" t="str">
        <f t="shared" si="2"/>
        <v/>
      </c>
      <c r="N60" s="43" t="str">
        <f t="shared" si="3"/>
        <v/>
      </c>
      <c r="O60" s="43">
        <f t="shared" si="4"/>
        <v>220000</v>
      </c>
      <c r="AB60" s="15"/>
    </row>
    <row r="61" spans="1:58" s="3" customFormat="1" ht="20.100000000000001" customHeight="1" x14ac:dyDescent="0.2">
      <c r="A61" s="7">
        <v>2010</v>
      </c>
      <c r="B61" s="4" t="s">
        <v>99</v>
      </c>
      <c r="C61" s="4" t="s">
        <v>50</v>
      </c>
      <c r="D61" s="4" t="s">
        <v>562</v>
      </c>
      <c r="E61" s="4" t="s">
        <v>134</v>
      </c>
      <c r="F61" s="5">
        <v>35000</v>
      </c>
      <c r="G61" s="13"/>
      <c r="H61" s="41" t="s">
        <v>409</v>
      </c>
      <c r="I61" s="42">
        <f t="shared" si="6"/>
        <v>35000</v>
      </c>
      <c r="J61" s="42"/>
      <c r="K61" s="42"/>
      <c r="L61" s="43">
        <f t="shared" si="1"/>
        <v>35000</v>
      </c>
      <c r="M61" s="43" t="str">
        <f t="shared" si="2"/>
        <v/>
      </c>
      <c r="N61" s="43" t="str">
        <f t="shared" si="3"/>
        <v/>
      </c>
      <c r="O61" s="43" t="str">
        <f t="shared" si="4"/>
        <v/>
      </c>
      <c r="AB61" s="15"/>
    </row>
    <row r="62" spans="1:58" s="3" customFormat="1" ht="20.100000000000001" customHeight="1" x14ac:dyDescent="0.2">
      <c r="A62" s="7">
        <v>2010</v>
      </c>
      <c r="B62" s="4" t="s">
        <v>99</v>
      </c>
      <c r="C62" s="4" t="s">
        <v>49</v>
      </c>
      <c r="D62" s="4" t="s">
        <v>562</v>
      </c>
      <c r="E62" s="4" t="s">
        <v>133</v>
      </c>
      <c r="F62" s="5">
        <v>814200</v>
      </c>
      <c r="G62" s="13" t="s">
        <v>239</v>
      </c>
      <c r="H62" s="41" t="s">
        <v>410</v>
      </c>
      <c r="I62" s="42">
        <f t="shared" si="6"/>
        <v>814200</v>
      </c>
      <c r="J62" s="42">
        <f>-32130-3805</f>
        <v>-35935</v>
      </c>
      <c r="K62" s="42"/>
      <c r="L62" s="43">
        <f t="shared" si="1"/>
        <v>778265</v>
      </c>
      <c r="M62" s="43" t="str">
        <f t="shared" si="2"/>
        <v/>
      </c>
      <c r="N62" s="43" t="str">
        <f t="shared" si="3"/>
        <v/>
      </c>
      <c r="O62" s="43" t="str">
        <f t="shared" si="4"/>
        <v/>
      </c>
      <c r="AB62" s="15"/>
    </row>
    <row r="63" spans="1:58" s="3" customFormat="1" ht="20.100000000000001" customHeight="1" x14ac:dyDescent="0.2">
      <c r="A63" s="7">
        <v>2010</v>
      </c>
      <c r="B63" s="4" t="s">
        <v>99</v>
      </c>
      <c r="C63" s="4" t="s">
        <v>48</v>
      </c>
      <c r="D63" s="4" t="s">
        <v>562</v>
      </c>
      <c r="E63" s="4" t="s">
        <v>132</v>
      </c>
      <c r="F63" s="5">
        <v>128350</v>
      </c>
      <c r="G63" s="13" t="s">
        <v>238</v>
      </c>
      <c r="H63" s="41" t="s">
        <v>411</v>
      </c>
      <c r="I63" s="42">
        <f t="shared" si="6"/>
        <v>128350</v>
      </c>
      <c r="J63" s="42">
        <v>-2734.11</v>
      </c>
      <c r="K63" s="42"/>
      <c r="L63" s="43">
        <f t="shared" si="1"/>
        <v>125615.89</v>
      </c>
      <c r="M63" s="43" t="str">
        <f t="shared" si="2"/>
        <v/>
      </c>
      <c r="N63" s="43" t="str">
        <f t="shared" si="3"/>
        <v/>
      </c>
      <c r="O63" s="43" t="str">
        <f t="shared" si="4"/>
        <v/>
      </c>
      <c r="AB63" s="15"/>
    </row>
    <row r="64" spans="1:58" s="3" customFormat="1" ht="20.100000000000001" customHeight="1" x14ac:dyDescent="0.2">
      <c r="A64" s="7">
        <v>2010</v>
      </c>
      <c r="B64" s="4" t="s">
        <v>204</v>
      </c>
      <c r="C64" s="4" t="s">
        <v>44</v>
      </c>
      <c r="D64" s="4" t="s">
        <v>562</v>
      </c>
      <c r="E64" s="4" t="s">
        <v>110</v>
      </c>
      <c r="F64" s="5">
        <v>350000</v>
      </c>
      <c r="G64" s="6"/>
      <c r="H64" s="41" t="s">
        <v>408</v>
      </c>
      <c r="I64" s="42">
        <f t="shared" si="6"/>
        <v>350000</v>
      </c>
      <c r="J64" s="42"/>
      <c r="K64" s="42"/>
      <c r="L64" s="43" t="str">
        <f t="shared" si="1"/>
        <v/>
      </c>
      <c r="M64" s="43">
        <f t="shared" si="2"/>
        <v>350000</v>
      </c>
      <c r="N64" s="43" t="str">
        <f t="shared" si="3"/>
        <v/>
      </c>
      <c r="O64" s="43" t="str">
        <f t="shared" si="4"/>
        <v/>
      </c>
      <c r="AB64" s="15"/>
    </row>
    <row r="65" spans="1:28" s="3" customFormat="1" ht="20.100000000000001" customHeight="1" x14ac:dyDescent="0.2">
      <c r="A65" s="7">
        <v>2011</v>
      </c>
      <c r="B65" s="4" t="s">
        <v>204</v>
      </c>
      <c r="C65" s="4" t="s">
        <v>244</v>
      </c>
      <c r="D65" s="4" t="s">
        <v>562</v>
      </c>
      <c r="E65" s="4" t="s">
        <v>211</v>
      </c>
      <c r="F65" s="5">
        <v>75000</v>
      </c>
      <c r="G65" s="13" t="s">
        <v>245</v>
      </c>
      <c r="H65" s="41" t="s">
        <v>414</v>
      </c>
      <c r="I65" s="42">
        <f t="shared" si="6"/>
        <v>75000</v>
      </c>
      <c r="J65" s="42">
        <v>-8884.43</v>
      </c>
      <c r="K65" s="42"/>
      <c r="L65" s="43" t="str">
        <f t="shared" si="1"/>
        <v/>
      </c>
      <c r="M65" s="43">
        <f t="shared" si="2"/>
        <v>66115.570000000007</v>
      </c>
      <c r="N65" s="43" t="str">
        <f t="shared" si="3"/>
        <v/>
      </c>
      <c r="O65" s="43" t="str">
        <f t="shared" si="4"/>
        <v/>
      </c>
      <c r="AB65" s="15"/>
    </row>
    <row r="66" spans="1:28" s="3" customFormat="1" ht="20.100000000000001" customHeight="1" x14ac:dyDescent="0.2">
      <c r="A66" s="7">
        <v>2011</v>
      </c>
      <c r="B66" s="4" t="s">
        <v>204</v>
      </c>
      <c r="C66" s="4" t="s">
        <v>45</v>
      </c>
      <c r="D66" s="4" t="s">
        <v>562</v>
      </c>
      <c r="E66" s="4" t="s">
        <v>131</v>
      </c>
      <c r="F66" s="5">
        <v>475000</v>
      </c>
      <c r="G66" s="13" t="s">
        <v>246</v>
      </c>
      <c r="H66" s="41" t="s">
        <v>412</v>
      </c>
      <c r="I66" s="42">
        <f t="shared" si="6"/>
        <v>475000</v>
      </c>
      <c r="J66" s="42">
        <v>-28283.59</v>
      </c>
      <c r="K66" s="42"/>
      <c r="L66" s="43" t="str">
        <f t="shared" si="1"/>
        <v/>
      </c>
      <c r="M66" s="43">
        <f t="shared" si="2"/>
        <v>446716.41</v>
      </c>
      <c r="N66" s="43" t="str">
        <f t="shared" si="3"/>
        <v/>
      </c>
      <c r="O66" s="43" t="str">
        <f t="shared" si="4"/>
        <v/>
      </c>
      <c r="AB66" s="15"/>
    </row>
    <row r="67" spans="1:28" s="3" customFormat="1" ht="20.100000000000001" customHeight="1" x14ac:dyDescent="0.2">
      <c r="A67" s="7">
        <v>2011</v>
      </c>
      <c r="B67" s="4" t="s">
        <v>205</v>
      </c>
      <c r="C67" s="4" t="s">
        <v>46</v>
      </c>
      <c r="D67" s="4" t="s">
        <v>562</v>
      </c>
      <c r="E67" s="16" t="s">
        <v>291</v>
      </c>
      <c r="F67" s="5">
        <v>297000</v>
      </c>
      <c r="G67" s="13">
        <v>-1032.4000000000001</v>
      </c>
      <c r="H67" s="41" t="s">
        <v>417</v>
      </c>
      <c r="I67" s="42">
        <f t="shared" si="6"/>
        <v>297000</v>
      </c>
      <c r="J67" s="13">
        <v>-1032.4000000000001</v>
      </c>
      <c r="K67" s="42"/>
      <c r="L67" s="43" t="str">
        <f t="shared" ref="L67:L130" si="7">IF($B67="OP",SUM($I67:$K67),"")</f>
        <v/>
      </c>
      <c r="M67" s="43" t="str">
        <f t="shared" ref="M67:M130" si="8">IF($B67="HIS",SUM($I67:$K67),"")</f>
        <v/>
      </c>
      <c r="N67" s="43" t="str">
        <f t="shared" ref="N67:N130" si="9">IF($B67="AH",SUM($I67:$K67),"")</f>
        <v/>
      </c>
      <c r="O67" s="43">
        <f t="shared" ref="O67:O130" si="10">IF($B67="REC",SUM($I67:$K67),"")</f>
        <v>295967.59999999998</v>
      </c>
    </row>
    <row r="68" spans="1:28" s="3" customFormat="1" ht="20.100000000000001" customHeight="1" x14ac:dyDescent="0.2">
      <c r="A68" s="7">
        <v>2011</v>
      </c>
      <c r="B68" s="4" t="s">
        <v>204</v>
      </c>
      <c r="C68" s="4" t="s">
        <v>578</v>
      </c>
      <c r="D68" s="4" t="s">
        <v>562</v>
      </c>
      <c r="E68" s="4" t="s">
        <v>137</v>
      </c>
      <c r="F68" s="5">
        <v>175000</v>
      </c>
      <c r="G68" s="13"/>
      <c r="H68" s="41" t="s">
        <v>418</v>
      </c>
      <c r="I68" s="42">
        <f t="shared" si="6"/>
        <v>175000</v>
      </c>
      <c r="J68" s="42">
        <v>-316</v>
      </c>
      <c r="K68" s="42"/>
      <c r="L68" s="43" t="str">
        <f t="shared" si="7"/>
        <v/>
      </c>
      <c r="M68" s="43">
        <f t="shared" si="8"/>
        <v>174684</v>
      </c>
      <c r="N68" s="43" t="str">
        <f t="shared" si="9"/>
        <v/>
      </c>
      <c r="O68" s="43" t="str">
        <f t="shared" si="10"/>
        <v/>
      </c>
      <c r="AB68" s="15"/>
    </row>
    <row r="69" spans="1:28" s="3" customFormat="1" ht="20.100000000000001" customHeight="1" x14ac:dyDescent="0.2">
      <c r="A69" s="7">
        <v>2011</v>
      </c>
      <c r="B69" s="4" t="s">
        <v>204</v>
      </c>
      <c r="C69" s="4" t="s">
        <v>51</v>
      </c>
      <c r="D69" s="4" t="s">
        <v>562</v>
      </c>
      <c r="E69" s="4" t="s">
        <v>135</v>
      </c>
      <c r="F69" s="5">
        <v>3000</v>
      </c>
      <c r="G69" s="13"/>
      <c r="H69" s="41" t="s">
        <v>420</v>
      </c>
      <c r="I69" s="42">
        <f t="shared" si="6"/>
        <v>3000</v>
      </c>
      <c r="J69" s="42"/>
      <c r="K69" s="42"/>
      <c r="L69" s="43" t="str">
        <f t="shared" si="7"/>
        <v/>
      </c>
      <c r="M69" s="43">
        <f t="shared" si="8"/>
        <v>3000</v>
      </c>
      <c r="N69" s="43" t="str">
        <f t="shared" si="9"/>
        <v/>
      </c>
      <c r="O69" s="43" t="str">
        <f t="shared" si="10"/>
        <v/>
      </c>
      <c r="AB69" s="15"/>
    </row>
    <row r="70" spans="1:28" s="3" customFormat="1" ht="20.100000000000001" customHeight="1" x14ac:dyDescent="0.2">
      <c r="A70" s="7">
        <v>2011</v>
      </c>
      <c r="B70" s="4" t="s">
        <v>205</v>
      </c>
      <c r="C70" s="4" t="s">
        <v>85</v>
      </c>
      <c r="D70" s="4" t="s">
        <v>562</v>
      </c>
      <c r="E70" s="4" t="s">
        <v>150</v>
      </c>
      <c r="F70" s="5">
        <v>300000</v>
      </c>
      <c r="G70" s="13"/>
      <c r="H70" s="41" t="s">
        <v>415</v>
      </c>
      <c r="I70" s="42">
        <f t="shared" si="6"/>
        <v>300000</v>
      </c>
      <c r="J70" s="42">
        <v>-17103</v>
      </c>
      <c r="K70" s="42"/>
      <c r="L70" s="43" t="str">
        <f t="shared" si="7"/>
        <v/>
      </c>
      <c r="M70" s="43" t="str">
        <f t="shared" si="8"/>
        <v/>
      </c>
      <c r="N70" s="43" t="str">
        <f t="shared" si="9"/>
        <v/>
      </c>
      <c r="O70" s="43">
        <f t="shared" si="10"/>
        <v>282897</v>
      </c>
      <c r="AB70" s="15"/>
    </row>
    <row r="71" spans="1:28" s="3" customFormat="1" ht="20.100000000000001" customHeight="1" x14ac:dyDescent="0.2">
      <c r="A71" s="7">
        <v>2011</v>
      </c>
      <c r="B71" s="4" t="s">
        <v>99</v>
      </c>
      <c r="C71" s="4" t="s">
        <v>55</v>
      </c>
      <c r="D71" s="4" t="s">
        <v>562</v>
      </c>
      <c r="E71" s="4" t="s">
        <v>138</v>
      </c>
      <c r="F71" s="5">
        <v>226000</v>
      </c>
      <c r="G71" s="6"/>
      <c r="H71" s="41" t="s">
        <v>422</v>
      </c>
      <c r="I71" s="42">
        <f t="shared" si="6"/>
        <v>226000</v>
      </c>
      <c r="J71" s="42">
        <v>-10653</v>
      </c>
      <c r="K71" s="42"/>
      <c r="L71" s="43">
        <f t="shared" si="7"/>
        <v>215347</v>
      </c>
      <c r="M71" s="43" t="str">
        <f t="shared" si="8"/>
        <v/>
      </c>
      <c r="N71" s="43" t="str">
        <f t="shared" si="9"/>
        <v/>
      </c>
      <c r="O71" s="43" t="str">
        <f t="shared" si="10"/>
        <v/>
      </c>
      <c r="AB71" s="15"/>
    </row>
    <row r="72" spans="1:28" s="3" customFormat="1" ht="20.100000000000001" customHeight="1" x14ac:dyDescent="0.2">
      <c r="A72" s="7">
        <v>2011</v>
      </c>
      <c r="B72" s="4" t="s">
        <v>204</v>
      </c>
      <c r="C72" s="4" t="s">
        <v>52</v>
      </c>
      <c r="D72" s="4" t="s">
        <v>562</v>
      </c>
      <c r="E72" s="4" t="s">
        <v>136</v>
      </c>
      <c r="F72" s="5">
        <v>65000</v>
      </c>
      <c r="G72" s="61" t="s">
        <v>242</v>
      </c>
      <c r="H72" s="41" t="s">
        <v>419</v>
      </c>
      <c r="I72" s="42">
        <f t="shared" si="6"/>
        <v>65000</v>
      </c>
      <c r="J72" s="42">
        <f>-8505-8746.12</f>
        <v>-17251.120000000003</v>
      </c>
      <c r="K72" s="42"/>
      <c r="L72" s="43" t="str">
        <f t="shared" si="7"/>
        <v/>
      </c>
      <c r="M72" s="43">
        <f t="shared" si="8"/>
        <v>47748.88</v>
      </c>
      <c r="N72" s="43" t="str">
        <f t="shared" si="9"/>
        <v/>
      </c>
      <c r="O72" s="43" t="str">
        <f t="shared" si="10"/>
        <v/>
      </c>
      <c r="AB72" s="15"/>
    </row>
    <row r="73" spans="1:28" s="3" customFormat="1" ht="20.100000000000001" customHeight="1" x14ac:dyDescent="0.2">
      <c r="A73" s="7">
        <v>2011</v>
      </c>
      <c r="B73" s="4" t="s">
        <v>205</v>
      </c>
      <c r="C73" s="4" t="s">
        <v>60</v>
      </c>
      <c r="D73" s="4" t="s">
        <v>562</v>
      </c>
      <c r="E73" s="4" t="s">
        <v>160</v>
      </c>
      <c r="F73" s="5">
        <v>3500</v>
      </c>
      <c r="G73" s="4"/>
      <c r="H73" s="41" t="s">
        <v>416</v>
      </c>
      <c r="I73" s="42">
        <f t="shared" si="6"/>
        <v>3500</v>
      </c>
      <c r="J73" s="42"/>
      <c r="K73" s="42"/>
      <c r="L73" s="43" t="str">
        <f t="shared" si="7"/>
        <v/>
      </c>
      <c r="M73" s="43" t="str">
        <f t="shared" si="8"/>
        <v/>
      </c>
      <c r="N73" s="43" t="str">
        <f t="shared" si="9"/>
        <v/>
      </c>
      <c r="O73" s="43">
        <f t="shared" si="10"/>
        <v>3500</v>
      </c>
    </row>
    <row r="74" spans="1:28" s="3" customFormat="1" ht="20.100000000000001" customHeight="1" x14ac:dyDescent="0.2">
      <c r="A74" s="7">
        <v>2011</v>
      </c>
      <c r="B74" s="4" t="s">
        <v>204</v>
      </c>
      <c r="C74" s="4" t="s">
        <v>56</v>
      </c>
      <c r="D74" s="4" t="s">
        <v>562</v>
      </c>
      <c r="E74" s="4" t="s">
        <v>139</v>
      </c>
      <c r="F74" s="5">
        <v>9000</v>
      </c>
      <c r="G74" s="13" t="s">
        <v>241</v>
      </c>
      <c r="H74" s="41" t="s">
        <v>421</v>
      </c>
      <c r="I74" s="42">
        <f t="shared" si="6"/>
        <v>9000</v>
      </c>
      <c r="J74" s="42">
        <v>-205</v>
      </c>
      <c r="K74" s="42"/>
      <c r="L74" s="43" t="str">
        <f t="shared" si="7"/>
        <v/>
      </c>
      <c r="M74" s="43">
        <f t="shared" si="8"/>
        <v>8795</v>
      </c>
      <c r="N74" s="43" t="str">
        <f t="shared" si="9"/>
        <v/>
      </c>
      <c r="O74" s="43" t="str">
        <f t="shared" si="10"/>
        <v/>
      </c>
      <c r="AB74" s="15"/>
    </row>
    <row r="75" spans="1:28" s="3" customFormat="1" ht="20.100000000000001" customHeight="1" x14ac:dyDescent="0.2">
      <c r="A75" s="7">
        <v>2011</v>
      </c>
      <c r="B75" s="4" t="s">
        <v>99</v>
      </c>
      <c r="C75" s="4" t="s">
        <v>54</v>
      </c>
      <c r="D75" s="4" t="s">
        <v>562</v>
      </c>
      <c r="E75" s="4" t="s">
        <v>112</v>
      </c>
      <c r="F75" s="5">
        <v>916000</v>
      </c>
      <c r="G75" s="6"/>
      <c r="H75" s="41" t="s">
        <v>423</v>
      </c>
      <c r="I75" s="42">
        <f t="shared" si="6"/>
        <v>916000</v>
      </c>
      <c r="J75" s="42">
        <v>-216787.05</v>
      </c>
      <c r="K75" s="42"/>
      <c r="L75" s="43">
        <f t="shared" si="7"/>
        <v>699212.95</v>
      </c>
      <c r="M75" s="43" t="str">
        <f t="shared" si="8"/>
        <v/>
      </c>
      <c r="N75" s="43" t="str">
        <f t="shared" si="9"/>
        <v/>
      </c>
      <c r="O75" s="43" t="str">
        <f t="shared" si="10"/>
        <v/>
      </c>
      <c r="AB75" s="15"/>
    </row>
    <row r="76" spans="1:28" s="3" customFormat="1" ht="20.100000000000001" customHeight="1" x14ac:dyDescent="0.2">
      <c r="A76" s="7">
        <v>2012</v>
      </c>
      <c r="B76" s="4" t="s">
        <v>204</v>
      </c>
      <c r="C76" s="4" t="s">
        <v>57</v>
      </c>
      <c r="D76" s="4" t="s">
        <v>562</v>
      </c>
      <c r="E76" s="4" t="s">
        <v>113</v>
      </c>
      <c r="F76" s="5">
        <v>3000</v>
      </c>
      <c r="G76" s="6"/>
      <c r="H76" s="41" t="s">
        <v>432</v>
      </c>
      <c r="I76" s="42">
        <f t="shared" si="6"/>
        <v>3000</v>
      </c>
      <c r="J76" s="42"/>
      <c r="K76" s="42"/>
      <c r="L76" s="43" t="str">
        <f t="shared" si="7"/>
        <v/>
      </c>
      <c r="M76" s="43">
        <f t="shared" si="8"/>
        <v>3000</v>
      </c>
      <c r="N76" s="43" t="str">
        <f t="shared" si="9"/>
        <v/>
      </c>
      <c r="O76" s="43" t="str">
        <f t="shared" si="10"/>
        <v/>
      </c>
    </row>
    <row r="77" spans="1:28" s="3" customFormat="1" ht="20.100000000000001" customHeight="1" x14ac:dyDescent="0.2">
      <c r="A77" s="7">
        <v>2012</v>
      </c>
      <c r="B77" s="4" t="s">
        <v>204</v>
      </c>
      <c r="C77" s="4" t="s">
        <v>59</v>
      </c>
      <c r="D77" s="4" t="s">
        <v>562</v>
      </c>
      <c r="E77" s="4" t="s">
        <v>114</v>
      </c>
      <c r="F77" s="5">
        <v>20000</v>
      </c>
      <c r="G77" s="6"/>
      <c r="H77" s="41" t="s">
        <v>429</v>
      </c>
      <c r="I77" s="42">
        <f t="shared" si="6"/>
        <v>20000</v>
      </c>
      <c r="J77" s="42"/>
      <c r="K77" s="42"/>
      <c r="L77" s="43" t="str">
        <f t="shared" si="7"/>
        <v/>
      </c>
      <c r="M77" s="43">
        <f t="shared" si="8"/>
        <v>20000</v>
      </c>
      <c r="N77" s="43" t="str">
        <f t="shared" si="9"/>
        <v/>
      </c>
      <c r="O77" s="43" t="str">
        <f t="shared" si="10"/>
        <v/>
      </c>
    </row>
    <row r="78" spans="1:28" s="3" customFormat="1" ht="20.100000000000001" customHeight="1" x14ac:dyDescent="0.2">
      <c r="A78" s="7">
        <v>2012</v>
      </c>
      <c r="B78" s="4" t="s">
        <v>99</v>
      </c>
      <c r="C78" s="4" t="s">
        <v>43</v>
      </c>
      <c r="D78" s="4" t="s">
        <v>562</v>
      </c>
      <c r="E78" s="4" t="s">
        <v>122</v>
      </c>
      <c r="F78" s="5">
        <v>167500</v>
      </c>
      <c r="G78" s="13"/>
      <c r="H78" s="41" t="s">
        <v>436</v>
      </c>
      <c r="I78" s="42">
        <f t="shared" si="6"/>
        <v>167500</v>
      </c>
      <c r="J78" s="42">
        <v>-3258</v>
      </c>
      <c r="K78" s="42"/>
      <c r="L78" s="43">
        <f t="shared" si="7"/>
        <v>164242</v>
      </c>
      <c r="M78" s="43" t="str">
        <f t="shared" si="8"/>
        <v/>
      </c>
      <c r="N78" s="43" t="str">
        <f t="shared" si="9"/>
        <v/>
      </c>
      <c r="O78" s="43" t="str">
        <f t="shared" si="10"/>
        <v/>
      </c>
    </row>
    <row r="79" spans="1:28" s="3" customFormat="1" ht="20.100000000000001" customHeight="1" x14ac:dyDescent="0.2">
      <c r="A79" s="7">
        <v>2012</v>
      </c>
      <c r="B79" s="4" t="s">
        <v>99</v>
      </c>
      <c r="C79" s="4" t="s">
        <v>62</v>
      </c>
      <c r="D79" s="4" t="s">
        <v>562</v>
      </c>
      <c r="E79" s="4" t="s">
        <v>117</v>
      </c>
      <c r="F79" s="5">
        <v>20000</v>
      </c>
      <c r="G79" s="6"/>
      <c r="H79" s="41" t="s">
        <v>435</v>
      </c>
      <c r="I79" s="42">
        <f t="shared" si="6"/>
        <v>20000</v>
      </c>
      <c r="J79" s="42"/>
      <c r="K79" s="42"/>
      <c r="L79" s="43">
        <f t="shared" si="7"/>
        <v>20000</v>
      </c>
      <c r="M79" s="43" t="str">
        <f t="shared" si="8"/>
        <v/>
      </c>
      <c r="N79" s="43" t="str">
        <f t="shared" si="9"/>
        <v/>
      </c>
      <c r="O79" s="43" t="str">
        <f t="shared" si="10"/>
        <v/>
      </c>
    </row>
    <row r="80" spans="1:28" s="3" customFormat="1" ht="20.100000000000001" customHeight="1" x14ac:dyDescent="0.2">
      <c r="A80" s="7">
        <v>2012</v>
      </c>
      <c r="B80" s="4" t="s">
        <v>99</v>
      </c>
      <c r="C80" s="4" t="s">
        <v>124</v>
      </c>
      <c r="D80" s="4" t="s">
        <v>562</v>
      </c>
      <c r="E80" s="4" t="s">
        <v>126</v>
      </c>
      <c r="F80" s="5">
        <v>550000</v>
      </c>
      <c r="G80" s="13" t="s">
        <v>247</v>
      </c>
      <c r="H80" s="41" t="s">
        <v>437</v>
      </c>
      <c r="I80" s="42">
        <f t="shared" si="6"/>
        <v>550000</v>
      </c>
      <c r="J80" s="42">
        <f>-141626.28-20065-2000</f>
        <v>-163691.28</v>
      </c>
      <c r="K80" s="42"/>
      <c r="L80" s="43">
        <f t="shared" si="7"/>
        <v>386308.72</v>
      </c>
      <c r="M80" s="43" t="str">
        <f t="shared" si="8"/>
        <v/>
      </c>
      <c r="N80" s="43" t="str">
        <f t="shared" si="9"/>
        <v/>
      </c>
      <c r="O80" s="43" t="str">
        <f t="shared" si="10"/>
        <v/>
      </c>
    </row>
    <row r="81" spans="1:15" s="3" customFormat="1" ht="20.100000000000001" customHeight="1" x14ac:dyDescent="0.2">
      <c r="A81" s="7">
        <v>2012</v>
      </c>
      <c r="B81" s="4" t="s">
        <v>99</v>
      </c>
      <c r="C81" s="58" t="s">
        <v>573</v>
      </c>
      <c r="D81" s="58" t="s">
        <v>553</v>
      </c>
      <c r="E81" s="4"/>
      <c r="F81" s="60">
        <v>5500</v>
      </c>
      <c r="G81" s="59"/>
      <c r="H81" s="41" t="s">
        <v>437</v>
      </c>
      <c r="I81" s="42">
        <v>5500</v>
      </c>
      <c r="J81" s="42">
        <v>-5500</v>
      </c>
      <c r="K81" s="42"/>
      <c r="L81" s="43">
        <f t="shared" si="7"/>
        <v>0</v>
      </c>
      <c r="M81" s="43" t="str">
        <f t="shared" si="8"/>
        <v/>
      </c>
      <c r="N81" s="43" t="str">
        <f t="shared" si="9"/>
        <v/>
      </c>
      <c r="O81" s="43" t="str">
        <f t="shared" si="10"/>
        <v/>
      </c>
    </row>
    <row r="82" spans="1:15" s="3" customFormat="1" ht="20.100000000000001" customHeight="1" x14ac:dyDescent="0.2">
      <c r="A82" s="7">
        <v>2012</v>
      </c>
      <c r="B82" s="4" t="s">
        <v>204</v>
      </c>
      <c r="C82" s="4" t="s">
        <v>58</v>
      </c>
      <c r="D82" s="4" t="s">
        <v>562</v>
      </c>
      <c r="E82" s="4" t="s">
        <v>121</v>
      </c>
      <c r="F82" s="5">
        <v>14680</v>
      </c>
      <c r="G82" s="6"/>
      <c r="H82" s="41" t="s">
        <v>431</v>
      </c>
      <c r="I82" s="42">
        <f t="shared" si="6"/>
        <v>14680</v>
      </c>
      <c r="J82" s="42">
        <v>-228</v>
      </c>
      <c r="K82" s="42"/>
      <c r="L82" s="43" t="str">
        <f t="shared" si="7"/>
        <v/>
      </c>
      <c r="M82" s="43">
        <f t="shared" si="8"/>
        <v>14452</v>
      </c>
      <c r="N82" s="43" t="str">
        <f t="shared" si="9"/>
        <v/>
      </c>
      <c r="O82" s="43" t="str">
        <f t="shared" si="10"/>
        <v/>
      </c>
    </row>
    <row r="83" spans="1:15" s="3" customFormat="1" ht="20.100000000000001" customHeight="1" x14ac:dyDescent="0.2">
      <c r="A83" s="7">
        <v>2012</v>
      </c>
      <c r="B83" s="4" t="s">
        <v>205</v>
      </c>
      <c r="C83" s="4" t="s">
        <v>60</v>
      </c>
      <c r="D83" s="4" t="s">
        <v>562</v>
      </c>
      <c r="E83" s="4" t="s">
        <v>115</v>
      </c>
      <c r="F83" s="5">
        <v>1500</v>
      </c>
      <c r="G83" s="13" t="s">
        <v>248</v>
      </c>
      <c r="H83" s="41" t="s">
        <v>428</v>
      </c>
      <c r="I83" s="42">
        <f t="shared" si="6"/>
        <v>1500</v>
      </c>
      <c r="J83" s="42">
        <v>-783.22</v>
      </c>
      <c r="K83" s="42"/>
      <c r="L83" s="43" t="str">
        <f t="shared" si="7"/>
        <v/>
      </c>
      <c r="M83" s="43" t="str">
        <f t="shared" si="8"/>
        <v/>
      </c>
      <c r="N83" s="43" t="str">
        <f t="shared" si="9"/>
        <v/>
      </c>
      <c r="O83" s="43">
        <f t="shared" si="10"/>
        <v>716.78</v>
      </c>
    </row>
    <row r="84" spans="1:15" s="3" customFormat="1" ht="20.100000000000001" customHeight="1" x14ac:dyDescent="0.2">
      <c r="A84" s="7">
        <v>2012</v>
      </c>
      <c r="B84" s="4" t="s">
        <v>205</v>
      </c>
      <c r="C84" s="4" t="s">
        <v>213</v>
      </c>
      <c r="D84" s="4" t="s">
        <v>562</v>
      </c>
      <c r="E84" s="4" t="s">
        <v>178</v>
      </c>
      <c r="F84" s="5">
        <v>25000</v>
      </c>
      <c r="G84" s="6"/>
      <c r="H84" s="41" t="s">
        <v>427</v>
      </c>
      <c r="I84" s="42">
        <f t="shared" si="6"/>
        <v>25000</v>
      </c>
      <c r="J84" s="42">
        <v>-14758</v>
      </c>
      <c r="K84" s="42"/>
      <c r="L84" s="43" t="str">
        <f t="shared" si="7"/>
        <v/>
      </c>
      <c r="M84" s="43" t="str">
        <f t="shared" si="8"/>
        <v/>
      </c>
      <c r="N84" s="43" t="str">
        <f t="shared" si="9"/>
        <v/>
      </c>
      <c r="O84" s="43">
        <f t="shared" si="10"/>
        <v>10242</v>
      </c>
    </row>
    <row r="85" spans="1:15" s="3" customFormat="1" ht="20.100000000000001" customHeight="1" x14ac:dyDescent="0.2">
      <c r="A85" s="7">
        <v>2012</v>
      </c>
      <c r="B85" s="4" t="s">
        <v>205</v>
      </c>
      <c r="C85" s="4" t="s">
        <v>81</v>
      </c>
      <c r="D85" s="4" t="s">
        <v>562</v>
      </c>
      <c r="E85" s="4" t="s">
        <v>151</v>
      </c>
      <c r="F85" s="5">
        <v>50000</v>
      </c>
      <c r="G85" s="6"/>
      <c r="H85" s="41" t="s">
        <v>425</v>
      </c>
      <c r="I85" s="42">
        <f t="shared" si="6"/>
        <v>50000</v>
      </c>
      <c r="J85" s="42">
        <v>-43500.5</v>
      </c>
      <c r="K85" s="42"/>
      <c r="L85" s="43" t="str">
        <f t="shared" si="7"/>
        <v/>
      </c>
      <c r="M85" s="43" t="str">
        <f t="shared" si="8"/>
        <v/>
      </c>
      <c r="N85" s="43" t="str">
        <f t="shared" si="9"/>
        <v/>
      </c>
      <c r="O85" s="43">
        <f t="shared" si="10"/>
        <v>6499.5</v>
      </c>
    </row>
    <row r="86" spans="1:15" s="3" customFormat="1" ht="20.100000000000001" customHeight="1" x14ac:dyDescent="0.2">
      <c r="A86" s="7">
        <v>2012</v>
      </c>
      <c r="B86" s="4" t="s">
        <v>205</v>
      </c>
      <c r="C86" s="4" t="s">
        <v>504</v>
      </c>
      <c r="D86" s="4" t="s">
        <v>553</v>
      </c>
      <c r="E86" s="4" t="s">
        <v>506</v>
      </c>
      <c r="F86" s="5">
        <v>50000</v>
      </c>
      <c r="G86" s="6"/>
      <c r="H86" s="41" t="s">
        <v>425</v>
      </c>
      <c r="I86" s="42">
        <v>104000</v>
      </c>
      <c r="J86" s="42">
        <v>-104000</v>
      </c>
      <c r="K86" s="42"/>
      <c r="L86" s="43" t="str">
        <f t="shared" si="7"/>
        <v/>
      </c>
      <c r="M86" s="43" t="str">
        <f t="shared" si="8"/>
        <v/>
      </c>
      <c r="N86" s="43" t="str">
        <f t="shared" si="9"/>
        <v/>
      </c>
      <c r="O86" s="43">
        <f t="shared" si="10"/>
        <v>0</v>
      </c>
    </row>
    <row r="87" spans="1:15" s="3" customFormat="1" ht="20.100000000000001" customHeight="1" x14ac:dyDescent="0.2">
      <c r="A87" s="7">
        <v>2012</v>
      </c>
      <c r="B87" s="4" t="s">
        <v>99</v>
      </c>
      <c r="C87" s="4" t="s">
        <v>61</v>
      </c>
      <c r="D87" s="4" t="s">
        <v>562</v>
      </c>
      <c r="E87" s="4" t="s">
        <v>141</v>
      </c>
      <c r="F87" s="5">
        <v>30000</v>
      </c>
      <c r="G87" s="6"/>
      <c r="H87" s="41" t="s">
        <v>434</v>
      </c>
      <c r="I87" s="42">
        <f t="shared" ref="I87:I96" si="11">+F87</f>
        <v>30000</v>
      </c>
      <c r="J87" s="42"/>
      <c r="K87" s="42"/>
      <c r="L87" s="43">
        <f t="shared" si="7"/>
        <v>30000</v>
      </c>
      <c r="M87" s="43" t="str">
        <f t="shared" si="8"/>
        <v/>
      </c>
      <c r="N87" s="43" t="str">
        <f t="shared" si="9"/>
        <v/>
      </c>
      <c r="O87" s="43" t="str">
        <f t="shared" si="10"/>
        <v/>
      </c>
    </row>
    <row r="88" spans="1:15" s="3" customFormat="1" ht="20.100000000000001" customHeight="1" x14ac:dyDescent="0.2">
      <c r="A88" s="7">
        <v>2012</v>
      </c>
      <c r="B88" s="4" t="s">
        <v>204</v>
      </c>
      <c r="C88" s="4" t="s">
        <v>82</v>
      </c>
      <c r="D88" s="4" t="s">
        <v>562</v>
      </c>
      <c r="E88" s="4" t="s">
        <v>179</v>
      </c>
      <c r="F88" s="5">
        <v>6670</v>
      </c>
      <c r="G88" s="6"/>
      <c r="H88" s="41" t="s">
        <v>430</v>
      </c>
      <c r="I88" s="42">
        <f t="shared" si="11"/>
        <v>6670</v>
      </c>
      <c r="J88" s="42"/>
      <c r="K88" s="42"/>
      <c r="L88" s="43" t="str">
        <f t="shared" si="7"/>
        <v/>
      </c>
      <c r="M88" s="43">
        <f t="shared" si="8"/>
        <v>6670</v>
      </c>
      <c r="N88" s="43" t="str">
        <f t="shared" si="9"/>
        <v/>
      </c>
      <c r="O88" s="43" t="str">
        <f t="shared" si="10"/>
        <v/>
      </c>
    </row>
    <row r="89" spans="1:15" s="3" customFormat="1" ht="20.100000000000001" customHeight="1" x14ac:dyDescent="0.2">
      <c r="A89" s="7">
        <v>2013</v>
      </c>
      <c r="B89" s="4" t="s">
        <v>205</v>
      </c>
      <c r="C89" s="4" t="s">
        <v>509</v>
      </c>
      <c r="D89" s="4" t="s">
        <v>562</v>
      </c>
      <c r="E89" s="4" t="s">
        <v>188</v>
      </c>
      <c r="F89" s="5">
        <v>500000</v>
      </c>
      <c r="G89" s="6"/>
      <c r="H89" s="41" t="s">
        <v>450</v>
      </c>
      <c r="I89" s="42">
        <f t="shared" si="11"/>
        <v>500000</v>
      </c>
      <c r="J89" s="42"/>
      <c r="K89" s="42"/>
      <c r="L89" s="43" t="str">
        <f t="shared" si="7"/>
        <v/>
      </c>
      <c r="M89" s="43" t="str">
        <f t="shared" si="8"/>
        <v/>
      </c>
      <c r="N89" s="43" t="str">
        <f t="shared" si="9"/>
        <v/>
      </c>
      <c r="O89" s="43">
        <f t="shared" si="10"/>
        <v>500000</v>
      </c>
    </row>
    <row r="90" spans="1:15" s="3" customFormat="1" ht="20.100000000000001" customHeight="1" x14ac:dyDescent="0.2">
      <c r="A90" s="7">
        <v>2013</v>
      </c>
      <c r="B90" s="4" t="s">
        <v>204</v>
      </c>
      <c r="C90" s="4" t="s">
        <v>67</v>
      </c>
      <c r="D90" s="4" t="s">
        <v>562</v>
      </c>
      <c r="E90" s="16" t="s">
        <v>492</v>
      </c>
      <c r="F90" s="5">
        <v>55000</v>
      </c>
      <c r="G90" s="6"/>
      <c r="H90" s="41" t="s">
        <v>444</v>
      </c>
      <c r="I90" s="42">
        <f t="shared" si="11"/>
        <v>55000</v>
      </c>
      <c r="J90" s="42">
        <v>-510</v>
      </c>
      <c r="K90" s="42"/>
      <c r="L90" s="43" t="str">
        <f t="shared" si="7"/>
        <v/>
      </c>
      <c r="M90" s="43">
        <f t="shared" si="8"/>
        <v>54490</v>
      </c>
      <c r="N90" s="43" t="str">
        <f t="shared" si="9"/>
        <v/>
      </c>
      <c r="O90" s="43" t="str">
        <f t="shared" si="10"/>
        <v/>
      </c>
    </row>
    <row r="91" spans="1:15" s="3" customFormat="1" ht="20.100000000000001" customHeight="1" x14ac:dyDescent="0.2">
      <c r="A91" s="7">
        <v>2013</v>
      </c>
      <c r="B91" s="4" t="s">
        <v>205</v>
      </c>
      <c r="C91" s="4" t="s">
        <v>69</v>
      </c>
      <c r="D91" s="4" t="s">
        <v>562</v>
      </c>
      <c r="E91" s="4" t="s">
        <v>154</v>
      </c>
      <c r="F91" s="5">
        <v>139000</v>
      </c>
      <c r="G91" s="6"/>
      <c r="H91" s="41" t="s">
        <v>441</v>
      </c>
      <c r="I91" s="42">
        <f t="shared" si="11"/>
        <v>139000</v>
      </c>
      <c r="J91" s="42">
        <v>1024.73</v>
      </c>
      <c r="K91" s="42"/>
      <c r="L91" s="43" t="str">
        <f t="shared" si="7"/>
        <v/>
      </c>
      <c r="M91" s="43" t="str">
        <f t="shared" si="8"/>
        <v/>
      </c>
      <c r="N91" s="43" t="str">
        <f t="shared" si="9"/>
        <v/>
      </c>
      <c r="O91" s="43">
        <f t="shared" si="10"/>
        <v>140024.73000000001</v>
      </c>
    </row>
    <row r="92" spans="1:15" s="3" customFormat="1" ht="20.100000000000001" customHeight="1" x14ac:dyDescent="0.2">
      <c r="A92" s="7">
        <v>2013</v>
      </c>
      <c r="B92" s="4" t="s">
        <v>205</v>
      </c>
      <c r="C92" s="4" t="s">
        <v>68</v>
      </c>
      <c r="D92" s="4" t="s">
        <v>562</v>
      </c>
      <c r="E92" s="16" t="s">
        <v>187</v>
      </c>
      <c r="F92" s="5">
        <v>360000</v>
      </c>
      <c r="G92" s="6"/>
      <c r="H92" s="41" t="s">
        <v>442</v>
      </c>
      <c r="I92" s="42">
        <f t="shared" si="11"/>
        <v>360000</v>
      </c>
      <c r="J92" s="42">
        <f>-64541-3234.27</f>
        <v>-67775.27</v>
      </c>
      <c r="K92" s="42"/>
      <c r="L92" s="43" t="str">
        <f t="shared" si="7"/>
        <v/>
      </c>
      <c r="M92" s="43" t="str">
        <f t="shared" si="8"/>
        <v/>
      </c>
      <c r="N92" s="43" t="str">
        <f t="shared" si="9"/>
        <v/>
      </c>
      <c r="O92" s="43">
        <f t="shared" si="10"/>
        <v>292224.73</v>
      </c>
    </row>
    <row r="93" spans="1:15" s="3" customFormat="1" ht="20.100000000000001" customHeight="1" x14ac:dyDescent="0.2">
      <c r="A93" s="7">
        <v>2013</v>
      </c>
      <c r="B93" s="4" t="s">
        <v>204</v>
      </c>
      <c r="C93" s="4" t="s">
        <v>214</v>
      </c>
      <c r="D93" s="4" t="s">
        <v>562</v>
      </c>
      <c r="E93" s="4" t="s">
        <v>192</v>
      </c>
      <c r="F93" s="5">
        <v>4000</v>
      </c>
      <c r="G93" s="13" t="s">
        <v>249</v>
      </c>
      <c r="H93" s="41" t="s">
        <v>449</v>
      </c>
      <c r="I93" s="42">
        <f t="shared" si="11"/>
        <v>4000</v>
      </c>
      <c r="J93" s="42">
        <v>-107.5</v>
      </c>
      <c r="K93" s="42"/>
      <c r="L93" s="43" t="str">
        <f t="shared" si="7"/>
        <v/>
      </c>
      <c r="M93" s="43">
        <f t="shared" si="8"/>
        <v>3892.5</v>
      </c>
      <c r="N93" s="43" t="str">
        <f t="shared" si="9"/>
        <v/>
      </c>
      <c r="O93" s="43" t="str">
        <f t="shared" si="10"/>
        <v/>
      </c>
    </row>
    <row r="94" spans="1:15" s="3" customFormat="1" ht="20.100000000000001" customHeight="1" x14ac:dyDescent="0.2">
      <c r="A94" s="7">
        <v>2013</v>
      </c>
      <c r="B94" s="4" t="s">
        <v>204</v>
      </c>
      <c r="C94" s="4" t="s">
        <v>64</v>
      </c>
      <c r="D94" s="4" t="s">
        <v>562</v>
      </c>
      <c r="E94" s="4" t="s">
        <v>180</v>
      </c>
      <c r="F94" s="5">
        <v>16000</v>
      </c>
      <c r="G94" s="13" t="s">
        <v>250</v>
      </c>
      <c r="H94" s="41" t="s">
        <v>446</v>
      </c>
      <c r="I94" s="42">
        <f t="shared" si="11"/>
        <v>16000</v>
      </c>
      <c r="J94" s="42">
        <v>-25</v>
      </c>
      <c r="K94" s="42"/>
      <c r="L94" s="43" t="str">
        <f t="shared" si="7"/>
        <v/>
      </c>
      <c r="M94" s="43">
        <f t="shared" si="8"/>
        <v>15975</v>
      </c>
      <c r="N94" s="43" t="str">
        <f t="shared" si="9"/>
        <v/>
      </c>
      <c r="O94" s="43" t="str">
        <f t="shared" si="10"/>
        <v/>
      </c>
    </row>
    <row r="95" spans="1:15" s="3" customFormat="1" ht="20.100000000000001" customHeight="1" x14ac:dyDescent="0.2">
      <c r="A95" s="7">
        <v>2013</v>
      </c>
      <c r="B95" s="4" t="s">
        <v>204</v>
      </c>
      <c r="C95" s="4" t="s">
        <v>65</v>
      </c>
      <c r="D95" s="4" t="s">
        <v>562</v>
      </c>
      <c r="E95" s="4" t="s">
        <v>186</v>
      </c>
      <c r="F95" s="5">
        <v>2700</v>
      </c>
      <c r="G95" s="13"/>
      <c r="H95" s="41" t="s">
        <v>447</v>
      </c>
      <c r="I95" s="42">
        <f t="shared" si="11"/>
        <v>2700</v>
      </c>
      <c r="J95" s="42"/>
      <c r="K95" s="42"/>
      <c r="L95" s="43" t="str">
        <f t="shared" si="7"/>
        <v/>
      </c>
      <c r="M95" s="43">
        <f t="shared" si="8"/>
        <v>2700</v>
      </c>
      <c r="N95" s="43" t="str">
        <f t="shared" si="9"/>
        <v/>
      </c>
      <c r="O95" s="43" t="str">
        <f t="shared" si="10"/>
        <v/>
      </c>
    </row>
    <row r="96" spans="1:15" s="3" customFormat="1" ht="20.100000000000001" customHeight="1" x14ac:dyDescent="0.2">
      <c r="A96" s="7">
        <v>2013</v>
      </c>
      <c r="B96" s="4" t="s">
        <v>204</v>
      </c>
      <c r="C96" s="4" t="s">
        <v>66</v>
      </c>
      <c r="D96" s="4" t="s">
        <v>562</v>
      </c>
      <c r="E96" s="4" t="s">
        <v>181</v>
      </c>
      <c r="F96" s="5">
        <v>31500</v>
      </c>
      <c r="G96" s="13" t="s">
        <v>251</v>
      </c>
      <c r="H96" s="41" t="s">
        <v>445</v>
      </c>
      <c r="I96" s="42">
        <f t="shared" si="11"/>
        <v>31500</v>
      </c>
      <c r="J96" s="42">
        <f>-9320.72-145</f>
        <v>-9465.7199999999993</v>
      </c>
      <c r="K96" s="42"/>
      <c r="L96" s="43" t="str">
        <f t="shared" si="7"/>
        <v/>
      </c>
      <c r="M96" s="43">
        <f t="shared" si="8"/>
        <v>22034.28</v>
      </c>
      <c r="N96" s="43" t="str">
        <f t="shared" si="9"/>
        <v/>
      </c>
      <c r="O96" s="43" t="str">
        <f t="shared" si="10"/>
        <v/>
      </c>
    </row>
    <row r="97" spans="1:15" s="3" customFormat="1" ht="20.100000000000001" customHeight="1" x14ac:dyDescent="0.2">
      <c r="A97" s="7">
        <v>2013</v>
      </c>
      <c r="B97" s="4" t="s">
        <v>204</v>
      </c>
      <c r="C97" s="4" t="s">
        <v>215</v>
      </c>
      <c r="D97" s="4" t="s">
        <v>562</v>
      </c>
      <c r="E97" s="4" t="s">
        <v>116</v>
      </c>
      <c r="F97" s="5">
        <v>4100</v>
      </c>
      <c r="G97" s="6"/>
      <c r="H97" s="41" t="s">
        <v>448</v>
      </c>
      <c r="I97" s="42">
        <v>4100</v>
      </c>
      <c r="J97" s="42"/>
      <c r="K97" s="42"/>
      <c r="L97" s="43" t="str">
        <f t="shared" si="7"/>
        <v/>
      </c>
      <c r="M97" s="43">
        <f t="shared" si="8"/>
        <v>4100</v>
      </c>
      <c r="N97" s="43" t="str">
        <f t="shared" si="9"/>
        <v/>
      </c>
      <c r="O97" s="43" t="str">
        <f t="shared" si="10"/>
        <v/>
      </c>
    </row>
    <row r="98" spans="1:15" s="3" customFormat="1" ht="20.100000000000001" customHeight="1" x14ac:dyDescent="0.2">
      <c r="A98" s="7">
        <v>2013</v>
      </c>
      <c r="B98" s="4" t="s">
        <v>205</v>
      </c>
      <c r="C98" s="4" t="s">
        <v>63</v>
      </c>
      <c r="D98" s="4" t="s">
        <v>562</v>
      </c>
      <c r="E98" s="4" t="s">
        <v>185</v>
      </c>
      <c r="F98" s="5">
        <v>153000</v>
      </c>
      <c r="G98" s="42">
        <v>-36075</v>
      </c>
      <c r="H98" s="41" t="s">
        <v>440</v>
      </c>
      <c r="I98" s="42">
        <f t="shared" ref="I98:I140" si="12">+F98</f>
        <v>153000</v>
      </c>
      <c r="J98" s="42">
        <v>-36075</v>
      </c>
      <c r="K98" s="42"/>
      <c r="L98" s="43" t="str">
        <f t="shared" si="7"/>
        <v/>
      </c>
      <c r="M98" s="43" t="str">
        <f t="shared" si="8"/>
        <v/>
      </c>
      <c r="N98" s="43" t="str">
        <f t="shared" si="9"/>
        <v/>
      </c>
      <c r="O98" s="43">
        <f t="shared" si="10"/>
        <v>116925</v>
      </c>
    </row>
    <row r="99" spans="1:15" s="3" customFormat="1" ht="20.100000000000001" customHeight="1" x14ac:dyDescent="0.2">
      <c r="A99" s="7">
        <v>2013</v>
      </c>
      <c r="B99" s="4" t="s">
        <v>205</v>
      </c>
      <c r="C99" s="4" t="s">
        <v>70</v>
      </c>
      <c r="D99" s="4" t="s">
        <v>553</v>
      </c>
      <c r="E99" s="4" t="s">
        <v>196</v>
      </c>
      <c r="F99" s="5">
        <v>350000</v>
      </c>
      <c r="G99" s="42">
        <v>-350000</v>
      </c>
      <c r="H99" s="41" t="s">
        <v>439</v>
      </c>
      <c r="I99" s="42">
        <f t="shared" si="12"/>
        <v>350000</v>
      </c>
      <c r="J99" s="42">
        <v>-350000</v>
      </c>
      <c r="K99" s="42"/>
      <c r="L99" s="43" t="str">
        <f t="shared" si="7"/>
        <v/>
      </c>
      <c r="M99" s="43" t="str">
        <f t="shared" si="8"/>
        <v/>
      </c>
      <c r="N99" s="43" t="str">
        <f t="shared" si="9"/>
        <v/>
      </c>
      <c r="O99" s="43">
        <f t="shared" si="10"/>
        <v>0</v>
      </c>
    </row>
    <row r="100" spans="1:15" s="3" customFormat="1" ht="22.5" customHeight="1" x14ac:dyDescent="0.2">
      <c r="A100" s="7">
        <v>2013</v>
      </c>
      <c r="B100" s="4" t="s">
        <v>204</v>
      </c>
      <c r="C100" s="4" t="s">
        <v>277</v>
      </c>
      <c r="D100" s="4" t="s">
        <v>562</v>
      </c>
      <c r="E100" s="39" t="s">
        <v>152</v>
      </c>
      <c r="F100" s="5">
        <v>200000</v>
      </c>
      <c r="G100" s="42">
        <v>-620</v>
      </c>
      <c r="H100" s="41" t="s">
        <v>438</v>
      </c>
      <c r="I100" s="42">
        <f t="shared" si="12"/>
        <v>200000</v>
      </c>
      <c r="J100" s="42">
        <v>-620</v>
      </c>
      <c r="K100" s="42"/>
      <c r="L100" s="43" t="str">
        <f t="shared" si="7"/>
        <v/>
      </c>
      <c r="M100" s="43">
        <f t="shared" si="8"/>
        <v>199380</v>
      </c>
      <c r="N100" s="43" t="str">
        <f t="shared" si="9"/>
        <v/>
      </c>
      <c r="O100" s="43" t="str">
        <f t="shared" si="10"/>
        <v/>
      </c>
    </row>
    <row r="101" spans="1:15" s="3" customFormat="1" ht="20.100000000000001" customHeight="1" x14ac:dyDescent="0.2">
      <c r="A101" s="7">
        <v>2013</v>
      </c>
      <c r="B101" s="4" t="s">
        <v>99</v>
      </c>
      <c r="C101" s="4" t="s">
        <v>76</v>
      </c>
      <c r="D101" s="4" t="s">
        <v>562</v>
      </c>
      <c r="E101" s="4" t="s">
        <v>189</v>
      </c>
      <c r="F101" s="5">
        <v>12000</v>
      </c>
      <c r="G101" s="42">
        <v>-7012.2</v>
      </c>
      <c r="H101" s="41" t="s">
        <v>443</v>
      </c>
      <c r="I101" s="42">
        <f t="shared" si="12"/>
        <v>12000</v>
      </c>
      <c r="J101" s="42">
        <v>-7012.2</v>
      </c>
      <c r="K101" s="42"/>
      <c r="L101" s="43">
        <f t="shared" si="7"/>
        <v>4987.8</v>
      </c>
      <c r="M101" s="43" t="str">
        <f t="shared" si="8"/>
        <v/>
      </c>
      <c r="N101" s="43" t="str">
        <f t="shared" si="9"/>
        <v/>
      </c>
      <c r="O101" s="43" t="str">
        <f t="shared" si="10"/>
        <v/>
      </c>
    </row>
    <row r="102" spans="1:15" s="3" customFormat="1" ht="20.100000000000001" customHeight="1" x14ac:dyDescent="0.2">
      <c r="A102" s="7">
        <v>2014</v>
      </c>
      <c r="B102" s="4" t="s">
        <v>99</v>
      </c>
      <c r="C102" s="4" t="s">
        <v>77</v>
      </c>
      <c r="D102" s="4" t="s">
        <v>562</v>
      </c>
      <c r="E102" s="4" t="s">
        <v>266</v>
      </c>
      <c r="F102" s="5">
        <v>784000</v>
      </c>
      <c r="G102" s="42">
        <v>-11032</v>
      </c>
      <c r="H102" s="41" t="s">
        <v>451</v>
      </c>
      <c r="I102" s="42">
        <f t="shared" si="12"/>
        <v>784000</v>
      </c>
      <c r="J102" s="42">
        <v>-11032</v>
      </c>
      <c r="K102" s="42"/>
      <c r="L102" s="43">
        <f t="shared" si="7"/>
        <v>772968</v>
      </c>
      <c r="M102" s="43" t="str">
        <f t="shared" si="8"/>
        <v/>
      </c>
      <c r="N102" s="43" t="str">
        <f t="shared" si="9"/>
        <v/>
      </c>
      <c r="O102" s="43" t="str">
        <f t="shared" si="10"/>
        <v/>
      </c>
    </row>
    <row r="103" spans="1:15" s="3" customFormat="1" ht="20.100000000000001" customHeight="1" x14ac:dyDescent="0.2">
      <c r="A103" s="7">
        <v>2014</v>
      </c>
      <c r="B103" s="4" t="s">
        <v>205</v>
      </c>
      <c r="C103" s="4" t="s">
        <v>79</v>
      </c>
      <c r="D103" s="4" t="s">
        <v>562</v>
      </c>
      <c r="E103" s="4" t="s">
        <v>267</v>
      </c>
      <c r="F103" s="5">
        <v>406114</v>
      </c>
      <c r="G103" s="42">
        <f>-405-30</f>
        <v>-435</v>
      </c>
      <c r="H103" s="41" t="s">
        <v>453</v>
      </c>
      <c r="I103" s="42">
        <f t="shared" si="12"/>
        <v>406114</v>
      </c>
      <c r="J103" s="42">
        <f>-405-30</f>
        <v>-435</v>
      </c>
      <c r="K103" s="42"/>
      <c r="L103" s="43" t="str">
        <f t="shared" si="7"/>
        <v/>
      </c>
      <c r="M103" s="43" t="str">
        <f t="shared" si="8"/>
        <v/>
      </c>
      <c r="N103" s="43" t="str">
        <f t="shared" si="9"/>
        <v/>
      </c>
      <c r="O103" s="43">
        <f t="shared" si="10"/>
        <v>405679</v>
      </c>
    </row>
    <row r="104" spans="1:15" s="3" customFormat="1" ht="20.100000000000001" customHeight="1" x14ac:dyDescent="0.2">
      <c r="A104" s="7">
        <v>2014</v>
      </c>
      <c r="B104" s="4" t="s">
        <v>204</v>
      </c>
      <c r="C104" s="4" t="s">
        <v>80</v>
      </c>
      <c r="D104" s="4" t="s">
        <v>562</v>
      </c>
      <c r="E104" s="4" t="s">
        <v>265</v>
      </c>
      <c r="F104" s="5">
        <v>23000</v>
      </c>
      <c r="G104" s="18">
        <v>1.93</v>
      </c>
      <c r="H104" s="41" t="s">
        <v>454</v>
      </c>
      <c r="I104" s="42">
        <f t="shared" si="12"/>
        <v>23000</v>
      </c>
      <c r="J104" s="42">
        <v>-1.93</v>
      </c>
      <c r="K104" s="42"/>
      <c r="L104" s="43" t="str">
        <f t="shared" si="7"/>
        <v/>
      </c>
      <c r="M104" s="43">
        <f t="shared" si="8"/>
        <v>22998.07</v>
      </c>
      <c r="N104" s="43" t="str">
        <f t="shared" si="9"/>
        <v/>
      </c>
      <c r="O104" s="43" t="str">
        <f t="shared" si="10"/>
        <v/>
      </c>
    </row>
    <row r="105" spans="1:15" s="3" customFormat="1" ht="20.100000000000001" customHeight="1" x14ac:dyDescent="0.2">
      <c r="A105" s="7">
        <v>2014</v>
      </c>
      <c r="B105" s="4" t="s">
        <v>205</v>
      </c>
      <c r="C105" s="4" t="s">
        <v>78</v>
      </c>
      <c r="D105" s="4" t="s">
        <v>562</v>
      </c>
      <c r="E105" s="4" t="s">
        <v>268</v>
      </c>
      <c r="F105" s="5">
        <v>375000</v>
      </c>
      <c r="G105" s="4"/>
      <c r="H105" s="41" t="s">
        <v>452</v>
      </c>
      <c r="I105" s="42">
        <f t="shared" si="12"/>
        <v>375000</v>
      </c>
      <c r="J105" s="42"/>
      <c r="K105" s="42"/>
      <c r="L105" s="43" t="str">
        <f t="shared" si="7"/>
        <v/>
      </c>
      <c r="M105" s="43" t="str">
        <f t="shared" si="8"/>
        <v/>
      </c>
      <c r="N105" s="43" t="str">
        <f t="shared" si="9"/>
        <v/>
      </c>
      <c r="O105" s="43">
        <f t="shared" si="10"/>
        <v>375000</v>
      </c>
    </row>
    <row r="106" spans="1:15" s="3" customFormat="1" ht="20.100000000000001" customHeight="1" x14ac:dyDescent="0.2">
      <c r="A106" s="7">
        <v>2015</v>
      </c>
      <c r="B106" s="4" t="s">
        <v>204</v>
      </c>
      <c r="C106" s="4" t="s">
        <v>156</v>
      </c>
      <c r="D106" s="4" t="s">
        <v>263</v>
      </c>
      <c r="E106" s="16" t="s">
        <v>182</v>
      </c>
      <c r="F106" s="5">
        <v>11400</v>
      </c>
      <c r="G106" s="6"/>
      <c r="H106" s="41" t="s">
        <v>459</v>
      </c>
      <c r="I106" s="42">
        <f t="shared" si="12"/>
        <v>11400</v>
      </c>
      <c r="J106" s="42"/>
      <c r="K106" s="42"/>
      <c r="L106" s="43" t="str">
        <f t="shared" si="7"/>
        <v/>
      </c>
      <c r="M106" s="43">
        <f t="shared" si="8"/>
        <v>11400</v>
      </c>
      <c r="N106" s="43" t="str">
        <f t="shared" si="9"/>
        <v/>
      </c>
      <c r="O106" s="43" t="str">
        <f t="shared" si="10"/>
        <v/>
      </c>
    </row>
    <row r="107" spans="1:15" s="3" customFormat="1" ht="20.100000000000001" customHeight="1" x14ac:dyDescent="0.2">
      <c r="A107" s="7">
        <v>2015</v>
      </c>
      <c r="B107" s="4" t="s">
        <v>204</v>
      </c>
      <c r="C107" s="4" t="s">
        <v>95</v>
      </c>
      <c r="D107" s="4" t="s">
        <v>562</v>
      </c>
      <c r="E107" s="16" t="s">
        <v>200</v>
      </c>
      <c r="F107" s="5">
        <v>69000</v>
      </c>
      <c r="G107" s="6"/>
      <c r="H107" s="41" t="s">
        <v>465</v>
      </c>
      <c r="I107" s="42">
        <f t="shared" si="12"/>
        <v>69000</v>
      </c>
      <c r="J107" s="42"/>
      <c r="K107" s="42"/>
      <c r="L107" s="43" t="str">
        <f t="shared" si="7"/>
        <v/>
      </c>
      <c r="M107" s="43">
        <f t="shared" si="8"/>
        <v>69000</v>
      </c>
      <c r="N107" s="43" t="str">
        <f t="shared" si="9"/>
        <v/>
      </c>
      <c r="O107" s="43" t="str">
        <f t="shared" si="10"/>
        <v/>
      </c>
    </row>
    <row r="108" spans="1:15" s="3" customFormat="1" ht="20.100000000000001" customHeight="1" x14ac:dyDescent="0.2">
      <c r="A108" s="7">
        <v>2015</v>
      </c>
      <c r="B108" s="4" t="s">
        <v>204</v>
      </c>
      <c r="C108" s="4" t="s">
        <v>155</v>
      </c>
      <c r="D108" s="4" t="s">
        <v>553</v>
      </c>
      <c r="E108" s="4" t="s">
        <v>197</v>
      </c>
      <c r="F108" s="5">
        <v>14700</v>
      </c>
      <c r="G108" s="6"/>
      <c r="H108" s="41" t="s">
        <v>464</v>
      </c>
      <c r="I108" s="42">
        <f t="shared" si="12"/>
        <v>14700</v>
      </c>
      <c r="J108" s="42" t="s">
        <v>577</v>
      </c>
      <c r="K108" s="42"/>
      <c r="L108" s="43" t="str">
        <f t="shared" si="7"/>
        <v/>
      </c>
      <c r="M108" s="43">
        <f t="shared" si="8"/>
        <v>14700</v>
      </c>
      <c r="N108" s="43" t="str">
        <f t="shared" si="9"/>
        <v/>
      </c>
      <c r="O108" s="43" t="str">
        <f t="shared" si="10"/>
        <v/>
      </c>
    </row>
    <row r="109" spans="1:15" s="3" customFormat="1" ht="20.100000000000001" customHeight="1" x14ac:dyDescent="0.2">
      <c r="A109" s="7">
        <v>2015</v>
      </c>
      <c r="B109" s="4" t="s">
        <v>204</v>
      </c>
      <c r="C109" s="4" t="s">
        <v>71</v>
      </c>
      <c r="D109" s="4" t="s">
        <v>562</v>
      </c>
      <c r="E109" s="16" t="s">
        <v>199</v>
      </c>
      <c r="F109" s="5">
        <v>16800</v>
      </c>
      <c r="G109" s="6"/>
      <c r="H109" s="41" t="s">
        <v>463</v>
      </c>
      <c r="I109" s="42">
        <f t="shared" si="12"/>
        <v>16800</v>
      </c>
      <c r="J109" s="42"/>
      <c r="K109" s="42"/>
      <c r="L109" s="43" t="str">
        <f t="shared" si="7"/>
        <v/>
      </c>
      <c r="M109" s="43">
        <f t="shared" si="8"/>
        <v>16800</v>
      </c>
      <c r="N109" s="43" t="str">
        <f t="shared" si="9"/>
        <v/>
      </c>
      <c r="O109" s="43" t="str">
        <f t="shared" si="10"/>
        <v/>
      </c>
    </row>
    <row r="110" spans="1:15" s="3" customFormat="1" ht="20.100000000000001" customHeight="1" x14ac:dyDescent="0.2">
      <c r="A110" s="7">
        <v>2015</v>
      </c>
      <c r="B110" s="4" t="s">
        <v>204</v>
      </c>
      <c r="C110" s="4" t="s">
        <v>157</v>
      </c>
      <c r="D110" s="4" t="s">
        <v>562</v>
      </c>
      <c r="E110" s="4" t="s">
        <v>198</v>
      </c>
      <c r="F110" s="5">
        <v>18000</v>
      </c>
      <c r="G110" s="42">
        <v>-2205</v>
      </c>
      <c r="H110" s="41" t="s">
        <v>462</v>
      </c>
      <c r="I110" s="42">
        <f t="shared" si="12"/>
        <v>18000</v>
      </c>
      <c r="J110" s="42">
        <v>-2205</v>
      </c>
      <c r="K110" s="42"/>
      <c r="L110" s="43" t="str">
        <f t="shared" si="7"/>
        <v/>
      </c>
      <c r="M110" s="43">
        <f t="shared" si="8"/>
        <v>15795</v>
      </c>
      <c r="N110" s="43" t="str">
        <f t="shared" si="9"/>
        <v/>
      </c>
      <c r="O110" s="43" t="str">
        <f t="shared" si="10"/>
        <v/>
      </c>
    </row>
    <row r="111" spans="1:15" s="3" customFormat="1" ht="20.100000000000001" customHeight="1" x14ac:dyDescent="0.2">
      <c r="A111" s="7">
        <v>2015</v>
      </c>
      <c r="B111" s="4" t="s">
        <v>204</v>
      </c>
      <c r="C111" s="4" t="s">
        <v>94</v>
      </c>
      <c r="D111" s="4" t="s">
        <v>562</v>
      </c>
      <c r="E111" s="4" t="s">
        <v>190</v>
      </c>
      <c r="F111" s="5">
        <v>8300</v>
      </c>
      <c r="G111" s="6"/>
      <c r="H111" s="41" t="s">
        <v>458</v>
      </c>
      <c r="I111" s="42">
        <f t="shared" si="12"/>
        <v>8300</v>
      </c>
      <c r="J111" s="42"/>
      <c r="K111" s="42"/>
      <c r="L111" s="43" t="str">
        <f t="shared" si="7"/>
        <v/>
      </c>
      <c r="M111" s="43">
        <f t="shared" si="8"/>
        <v>8300</v>
      </c>
      <c r="N111" s="43" t="str">
        <f t="shared" si="9"/>
        <v/>
      </c>
      <c r="O111" s="43" t="str">
        <f t="shared" si="10"/>
        <v/>
      </c>
    </row>
    <row r="112" spans="1:15" s="3" customFormat="1" ht="20.100000000000001" customHeight="1" x14ac:dyDescent="0.2">
      <c r="A112" s="7">
        <v>2015</v>
      </c>
      <c r="B112" s="16" t="s">
        <v>205</v>
      </c>
      <c r="C112" s="4" t="s">
        <v>72</v>
      </c>
      <c r="D112" s="4" t="s">
        <v>562</v>
      </c>
      <c r="E112" s="4" t="s">
        <v>159</v>
      </c>
      <c r="F112" s="5">
        <v>30712</v>
      </c>
      <c r="G112" s="42">
        <v>-5848.5</v>
      </c>
      <c r="H112" s="41" t="s">
        <v>455</v>
      </c>
      <c r="I112" s="42">
        <f t="shared" si="12"/>
        <v>30712</v>
      </c>
      <c r="J112" s="42">
        <v>-5848.5</v>
      </c>
      <c r="K112" s="42"/>
      <c r="L112" s="43" t="str">
        <f t="shared" si="7"/>
        <v/>
      </c>
      <c r="M112" s="43" t="str">
        <f t="shared" si="8"/>
        <v/>
      </c>
      <c r="N112" s="43" t="str">
        <f t="shared" si="9"/>
        <v/>
      </c>
      <c r="O112" s="43">
        <f t="shared" si="10"/>
        <v>24863.5</v>
      </c>
    </row>
    <row r="113" spans="1:15" s="3" customFormat="1" ht="20.100000000000001" customHeight="1" x14ac:dyDescent="0.2">
      <c r="A113" s="7">
        <v>2015</v>
      </c>
      <c r="B113" s="4" t="s">
        <v>204</v>
      </c>
      <c r="C113" s="4" t="s">
        <v>73</v>
      </c>
      <c r="D113" s="4" t="s">
        <v>562</v>
      </c>
      <c r="E113" s="16" t="s">
        <v>202</v>
      </c>
      <c r="F113" s="5">
        <v>7684</v>
      </c>
      <c r="G113" s="42">
        <v>-95.49</v>
      </c>
      <c r="H113" s="41" t="s">
        <v>460</v>
      </c>
      <c r="I113" s="42">
        <f t="shared" si="12"/>
        <v>7684</v>
      </c>
      <c r="J113" s="42">
        <v>-95.49</v>
      </c>
      <c r="K113" s="42"/>
      <c r="L113" s="43" t="str">
        <f t="shared" si="7"/>
        <v/>
      </c>
      <c r="M113" s="43">
        <f t="shared" si="8"/>
        <v>7588.51</v>
      </c>
      <c r="N113" s="43" t="str">
        <f t="shared" si="9"/>
        <v/>
      </c>
      <c r="O113" s="43" t="str">
        <f t="shared" si="10"/>
        <v/>
      </c>
    </row>
    <row r="114" spans="1:15" s="3" customFormat="1" ht="20.100000000000001" customHeight="1" x14ac:dyDescent="0.2">
      <c r="A114" s="7">
        <v>2015</v>
      </c>
      <c r="B114" s="16" t="s">
        <v>205</v>
      </c>
      <c r="C114" s="58" t="s">
        <v>566</v>
      </c>
      <c r="D114" s="4" t="s">
        <v>263</v>
      </c>
      <c r="E114" s="16" t="s">
        <v>201</v>
      </c>
      <c r="F114" s="5">
        <v>100000</v>
      </c>
      <c r="G114" s="4"/>
      <c r="H114" s="41" t="s">
        <v>456</v>
      </c>
      <c r="I114" s="42">
        <f t="shared" si="12"/>
        <v>100000</v>
      </c>
      <c r="J114" s="42" t="s">
        <v>577</v>
      </c>
      <c r="K114" s="42"/>
      <c r="L114" s="43" t="str">
        <f t="shared" si="7"/>
        <v/>
      </c>
      <c r="M114" s="43" t="str">
        <f t="shared" si="8"/>
        <v/>
      </c>
      <c r="N114" s="43" t="str">
        <f t="shared" si="9"/>
        <v/>
      </c>
      <c r="O114" s="43">
        <f t="shared" si="10"/>
        <v>100000</v>
      </c>
    </row>
    <row r="115" spans="1:15" s="3" customFormat="1" ht="20.100000000000001" customHeight="1" x14ac:dyDescent="0.2">
      <c r="A115" s="7">
        <v>2015</v>
      </c>
      <c r="B115" s="16" t="s">
        <v>205</v>
      </c>
      <c r="C115" s="4" t="s">
        <v>60</v>
      </c>
      <c r="D115" s="4" t="s">
        <v>562</v>
      </c>
      <c r="E115" s="16" t="s">
        <v>191</v>
      </c>
      <c r="F115" s="5">
        <v>6000</v>
      </c>
      <c r="G115" s="42">
        <v>-960.7</v>
      </c>
      <c r="H115" s="41" t="s">
        <v>457</v>
      </c>
      <c r="I115" s="42">
        <f t="shared" si="12"/>
        <v>6000</v>
      </c>
      <c r="J115" s="42">
        <v>-960.7</v>
      </c>
      <c r="K115" s="42"/>
      <c r="L115" s="43" t="str">
        <f t="shared" si="7"/>
        <v/>
      </c>
      <c r="M115" s="43" t="str">
        <f t="shared" si="8"/>
        <v/>
      </c>
      <c r="N115" s="43" t="str">
        <f t="shared" si="9"/>
        <v/>
      </c>
      <c r="O115" s="43">
        <f t="shared" si="10"/>
        <v>5039.3</v>
      </c>
    </row>
    <row r="116" spans="1:15" s="3" customFormat="1" ht="20.100000000000001" customHeight="1" x14ac:dyDescent="0.2">
      <c r="A116" s="7">
        <v>2015</v>
      </c>
      <c r="B116" s="4" t="s">
        <v>204</v>
      </c>
      <c r="C116" s="4" t="s">
        <v>158</v>
      </c>
      <c r="D116" s="4" t="s">
        <v>562</v>
      </c>
      <c r="E116" s="4" t="s">
        <v>493</v>
      </c>
      <c r="F116" s="5">
        <v>10963</v>
      </c>
      <c r="G116" s="6"/>
      <c r="H116" s="41" t="s">
        <v>461</v>
      </c>
      <c r="I116" s="42">
        <f t="shared" si="12"/>
        <v>10963</v>
      </c>
      <c r="J116" s="42"/>
      <c r="K116" s="42"/>
      <c r="L116" s="43" t="str">
        <f t="shared" si="7"/>
        <v/>
      </c>
      <c r="M116" s="43">
        <f t="shared" si="8"/>
        <v>10963</v>
      </c>
      <c r="N116" s="43" t="str">
        <f t="shared" si="9"/>
        <v/>
      </c>
      <c r="O116" s="43" t="str">
        <f t="shared" si="10"/>
        <v/>
      </c>
    </row>
    <row r="117" spans="1:15" s="3" customFormat="1" ht="20.100000000000001" customHeight="1" x14ac:dyDescent="0.2">
      <c r="A117" s="7">
        <v>2016</v>
      </c>
      <c r="B117" s="4" t="s">
        <v>208</v>
      </c>
      <c r="C117" s="4" t="s">
        <v>336</v>
      </c>
      <c r="D117" s="4" t="s">
        <v>562</v>
      </c>
      <c r="E117" s="4" t="s">
        <v>319</v>
      </c>
      <c r="F117" s="5">
        <v>131000</v>
      </c>
      <c r="G117" s="4"/>
      <c r="H117" s="41" t="s">
        <v>475</v>
      </c>
      <c r="I117" s="42">
        <f>+F117</f>
        <v>131000</v>
      </c>
      <c r="J117" s="42"/>
      <c r="K117" s="42"/>
      <c r="L117" s="43" t="str">
        <f>IF($B117="OP",SUM($I117:$K117),"")</f>
        <v/>
      </c>
      <c r="M117" s="43" t="str">
        <f>IF($B117="HIS",SUM($I117:$K117),"")</f>
        <v/>
      </c>
      <c r="N117" s="43">
        <f>IF($B117="AH",SUM($I117:$K117),"")</f>
        <v>131000</v>
      </c>
      <c r="O117" s="43" t="str">
        <f>IF($B117="REC",SUM($I117:$K117),"")</f>
        <v/>
      </c>
    </row>
    <row r="118" spans="1:15" s="3" customFormat="1" ht="20.100000000000001" customHeight="1" x14ac:dyDescent="0.2">
      <c r="A118" s="7">
        <v>2016</v>
      </c>
      <c r="B118" s="4" t="s">
        <v>204</v>
      </c>
      <c r="C118" s="4" t="s">
        <v>331</v>
      </c>
      <c r="D118" s="4" t="s">
        <v>562</v>
      </c>
      <c r="E118" s="4" t="s">
        <v>314</v>
      </c>
      <c r="F118" s="5">
        <v>42820</v>
      </c>
      <c r="G118" s="42">
        <v>-2280</v>
      </c>
      <c r="H118" s="41" t="s">
        <v>467</v>
      </c>
      <c r="I118" s="42">
        <f>+F118</f>
        <v>42820</v>
      </c>
      <c r="J118" s="42">
        <v>-2280</v>
      </c>
      <c r="K118" s="42"/>
      <c r="L118" s="43" t="str">
        <f>IF($B118="OP",SUM($I118:$K118),"")</f>
        <v/>
      </c>
      <c r="M118" s="43">
        <f>IF($B118="HIS",SUM($I118:$K118),"")</f>
        <v>40540</v>
      </c>
      <c r="N118" s="43" t="str">
        <f>IF($B118="AH",SUM($I118:$K118),"")</f>
        <v/>
      </c>
      <c r="O118" s="43" t="str">
        <f>IF($B118="REC",SUM($I118:$K118),"")</f>
        <v/>
      </c>
    </row>
    <row r="119" spans="1:15" s="3" customFormat="1" ht="20.100000000000001" customHeight="1" x14ac:dyDescent="0.2">
      <c r="A119" s="7">
        <v>2016</v>
      </c>
      <c r="B119" s="4" t="s">
        <v>204</v>
      </c>
      <c r="C119" s="4" t="s">
        <v>328</v>
      </c>
      <c r="D119" s="4" t="s">
        <v>553</v>
      </c>
      <c r="E119" s="4" t="s">
        <v>311</v>
      </c>
      <c r="F119" s="5">
        <v>160000</v>
      </c>
      <c r="G119" s="4"/>
      <c r="H119" s="41" t="s">
        <v>470</v>
      </c>
      <c r="I119" s="42">
        <f>+F119</f>
        <v>160000</v>
      </c>
      <c r="J119" s="42" t="s">
        <v>577</v>
      </c>
      <c r="K119" s="42"/>
      <c r="L119" s="43" t="str">
        <f>IF($B119="OP",SUM($I119:$K119),"")</f>
        <v/>
      </c>
      <c r="M119" s="43">
        <f>IF($B119="HIS",SUM($I119:$K119),"")</f>
        <v>160000</v>
      </c>
      <c r="N119" s="43" t="str">
        <f>IF($B119="AH",SUM($I119:$K119),"")</f>
        <v/>
      </c>
      <c r="O119" s="43" t="str">
        <f>IF($B119="REC",SUM($I119:$K119),"")</f>
        <v/>
      </c>
    </row>
    <row r="120" spans="1:15" s="3" customFormat="1" ht="20.100000000000001" customHeight="1" x14ac:dyDescent="0.2">
      <c r="A120" s="7">
        <v>2016</v>
      </c>
      <c r="B120" s="4" t="s">
        <v>208</v>
      </c>
      <c r="C120" s="4" t="s">
        <v>335</v>
      </c>
      <c r="D120" s="4" t="s">
        <v>562</v>
      </c>
      <c r="E120" s="4" t="s">
        <v>318</v>
      </c>
      <c r="F120" s="5">
        <v>315000</v>
      </c>
      <c r="G120" s="4"/>
      <c r="H120" s="41" t="s">
        <v>473</v>
      </c>
      <c r="I120" s="42">
        <f>+F120</f>
        <v>315000</v>
      </c>
      <c r="J120" s="42"/>
      <c r="K120" s="42"/>
      <c r="L120" s="43" t="str">
        <f>IF($B120="OP",SUM($I120:$K120),"")</f>
        <v/>
      </c>
      <c r="M120" s="43" t="str">
        <f>IF($B120="HIS",SUM($I120:$K120),"")</f>
        <v/>
      </c>
      <c r="N120" s="43">
        <f>IF($B120="AH",SUM($I120:$K120),"")</f>
        <v>315000</v>
      </c>
      <c r="O120" s="43" t="str">
        <f>IF($B120="REC",SUM($I120:$K120),"")</f>
        <v/>
      </c>
    </row>
    <row r="121" spans="1:15" s="3" customFormat="1" ht="20.100000000000001" customHeight="1" x14ac:dyDescent="0.2">
      <c r="A121" s="7">
        <v>2016</v>
      </c>
      <c r="B121" s="4" t="s">
        <v>204</v>
      </c>
      <c r="C121" s="4" t="s">
        <v>330</v>
      </c>
      <c r="D121" s="4" t="s">
        <v>263</v>
      </c>
      <c r="E121" s="4" t="s">
        <v>313</v>
      </c>
      <c r="F121" s="5">
        <v>108000</v>
      </c>
      <c r="G121" s="4"/>
      <c r="H121" s="41" t="s">
        <v>472</v>
      </c>
      <c r="I121" s="42">
        <f>+F121</f>
        <v>108000</v>
      </c>
      <c r="J121" s="42"/>
      <c r="K121" s="42"/>
      <c r="L121" s="43" t="str">
        <f>IF($B121="OP",SUM($I121:$K121),"")</f>
        <v/>
      </c>
      <c r="M121" s="43">
        <f>IF($B121="HIS",SUM($I121:$K121),"")</f>
        <v>108000</v>
      </c>
      <c r="N121" s="43" t="str">
        <f>IF($B121="AH",SUM($I121:$K121),"")</f>
        <v/>
      </c>
      <c r="O121" s="43" t="str">
        <f>IF($B121="REC",SUM($I121:$K121),"")</f>
        <v/>
      </c>
    </row>
    <row r="122" spans="1:15" s="3" customFormat="1" ht="20.100000000000001" customHeight="1" x14ac:dyDescent="0.2">
      <c r="A122" s="7">
        <v>2016</v>
      </c>
      <c r="B122" s="4" t="s">
        <v>205</v>
      </c>
      <c r="C122" s="4" t="s">
        <v>333</v>
      </c>
      <c r="D122" s="4" t="s">
        <v>562</v>
      </c>
      <c r="E122" s="4" t="s">
        <v>316</v>
      </c>
      <c r="F122" s="5">
        <v>271489</v>
      </c>
      <c r="G122" s="4"/>
      <c r="H122" s="41" t="s">
        <v>476</v>
      </c>
      <c r="I122" s="42">
        <f>+F122</f>
        <v>271489</v>
      </c>
      <c r="J122" s="42" t="s">
        <v>577</v>
      </c>
      <c r="K122" s="42"/>
      <c r="L122" s="43" t="str">
        <f>IF($B122="OP",SUM($I122:$K122),"")</f>
        <v/>
      </c>
      <c r="M122" s="43" t="str">
        <f>IF($B122="HIS",SUM($I122:$K122),"")</f>
        <v/>
      </c>
      <c r="N122" s="43" t="str">
        <f>IF($B122="AH",SUM($I122:$K122),"")</f>
        <v/>
      </c>
      <c r="O122" s="43">
        <f>IF($B122="REC",SUM($I122:$K122),"")</f>
        <v>271489</v>
      </c>
    </row>
    <row r="123" spans="1:15" s="3" customFormat="1" ht="20.100000000000001" customHeight="1" x14ac:dyDescent="0.2">
      <c r="A123" s="7">
        <v>2016</v>
      </c>
      <c r="B123" s="4" t="s">
        <v>204</v>
      </c>
      <c r="C123" s="4" t="s">
        <v>332</v>
      </c>
      <c r="D123" s="4" t="s">
        <v>263</v>
      </c>
      <c r="E123" s="4" t="s">
        <v>315</v>
      </c>
      <c r="F123" s="5">
        <v>5700</v>
      </c>
      <c r="G123" s="4"/>
      <c r="H123" s="41" t="s">
        <v>468</v>
      </c>
      <c r="I123" s="42">
        <f>+F123</f>
        <v>5700</v>
      </c>
      <c r="J123" s="42"/>
      <c r="K123" s="42"/>
      <c r="L123" s="43" t="str">
        <f>IF($B123="OP",SUM($I123:$K123),"")</f>
        <v/>
      </c>
      <c r="M123" s="43">
        <f>IF($B123="HIS",SUM($I123:$K123),"")</f>
        <v>5700</v>
      </c>
      <c r="N123" s="43" t="str">
        <f>IF($B123="AH",SUM($I123:$K123),"")</f>
        <v/>
      </c>
      <c r="O123" s="43" t="str">
        <f>IF($B123="REC",SUM($I123:$K123),"")</f>
        <v/>
      </c>
    </row>
    <row r="124" spans="1:15" s="3" customFormat="1" ht="20.100000000000001" customHeight="1" x14ac:dyDescent="0.2">
      <c r="A124" s="7">
        <v>2016</v>
      </c>
      <c r="B124" s="4" t="s">
        <v>204</v>
      </c>
      <c r="C124" s="4" t="s">
        <v>329</v>
      </c>
      <c r="D124" s="4" t="s">
        <v>553</v>
      </c>
      <c r="E124" s="4" t="s">
        <v>312</v>
      </c>
      <c r="F124" s="5">
        <v>10000</v>
      </c>
      <c r="G124" s="42">
        <v>-10000</v>
      </c>
      <c r="H124" s="41" t="s">
        <v>471</v>
      </c>
      <c r="I124" s="42">
        <f>+F124</f>
        <v>10000</v>
      </c>
      <c r="J124" s="42">
        <v>-10000</v>
      </c>
      <c r="K124" s="42"/>
      <c r="L124" s="43" t="str">
        <f>IF($B124="OP",SUM($I124:$K124),"")</f>
        <v/>
      </c>
      <c r="M124" s="43">
        <f>IF($B124="HIS",SUM($I124:$K124),"")</f>
        <v>0</v>
      </c>
      <c r="N124" s="43" t="str">
        <f>IF($B124="AH",SUM($I124:$K124),"")</f>
        <v/>
      </c>
      <c r="O124" s="43" t="str">
        <f>IF($B124="REC",SUM($I124:$K124),"")</f>
        <v/>
      </c>
    </row>
    <row r="125" spans="1:15" s="3" customFormat="1" ht="20.100000000000001" customHeight="1" x14ac:dyDescent="0.2">
      <c r="A125" s="7">
        <v>2016</v>
      </c>
      <c r="B125" s="4" t="s">
        <v>205</v>
      </c>
      <c r="C125" s="4" t="s">
        <v>334</v>
      </c>
      <c r="D125" s="4" t="s">
        <v>562</v>
      </c>
      <c r="E125" s="4" t="s">
        <v>317</v>
      </c>
      <c r="F125" s="5">
        <v>231250</v>
      </c>
      <c r="G125" s="42">
        <v>-1948.66</v>
      </c>
      <c r="H125" s="41" t="s">
        <v>469</v>
      </c>
      <c r="I125" s="42">
        <f>+F125</f>
        <v>231250</v>
      </c>
      <c r="J125" s="42">
        <v>-1948.66</v>
      </c>
      <c r="K125" s="42"/>
      <c r="L125" s="43" t="str">
        <f>IF($B125="OP",SUM($I125:$K125),"")</f>
        <v/>
      </c>
      <c r="M125" s="43" t="str">
        <f>IF($B125="HIS",SUM($I125:$K125),"")</f>
        <v/>
      </c>
      <c r="N125" s="43" t="str">
        <f>IF($B125="AH",SUM($I125:$K125),"")</f>
        <v/>
      </c>
      <c r="O125" s="43">
        <f>IF($B125="REC",SUM($I125:$K125),"")</f>
        <v>229301.34</v>
      </c>
    </row>
    <row r="126" spans="1:15" s="3" customFormat="1" ht="20.100000000000001" customHeight="1" x14ac:dyDescent="0.2">
      <c r="A126" s="7">
        <v>2016</v>
      </c>
      <c r="B126" s="4" t="s">
        <v>99</v>
      </c>
      <c r="C126" s="4" t="s">
        <v>327</v>
      </c>
      <c r="D126" s="4" t="s">
        <v>562</v>
      </c>
      <c r="E126" s="4" t="s">
        <v>310</v>
      </c>
      <c r="F126" s="5">
        <v>389415</v>
      </c>
      <c r="G126" s="4"/>
      <c r="H126" s="41"/>
      <c r="I126" s="42">
        <v>389415</v>
      </c>
      <c r="J126" s="42"/>
      <c r="K126" s="42"/>
      <c r="L126" s="43">
        <f>IF($B126="OP",SUM($I126:$K126),"")</f>
        <v>389415</v>
      </c>
      <c r="M126" s="43" t="str">
        <f>IF($B126="HIS",SUM($I126:$K126),"")</f>
        <v/>
      </c>
      <c r="N126" s="43" t="str">
        <f>IF($B126="AH",SUM($I126:$K126),"")</f>
        <v/>
      </c>
      <c r="O126" s="43" t="str">
        <f>IF($B126="REC",SUM($I126:$K126),"")</f>
        <v/>
      </c>
    </row>
    <row r="127" spans="1:15" s="3" customFormat="1" ht="20.100000000000001" customHeight="1" x14ac:dyDescent="0.2">
      <c r="A127" s="7">
        <v>2017</v>
      </c>
      <c r="B127" s="4" t="s">
        <v>99</v>
      </c>
      <c r="C127" s="4" t="s">
        <v>572</v>
      </c>
      <c r="D127" s="4" t="s">
        <v>263</v>
      </c>
      <c r="E127" s="4"/>
      <c r="F127" s="5">
        <v>15640</v>
      </c>
      <c r="G127" s="4"/>
      <c r="H127" s="41"/>
      <c r="I127" s="42">
        <v>96070</v>
      </c>
      <c r="J127" s="42"/>
      <c r="K127" s="42"/>
      <c r="L127" s="43">
        <f>IF($B127="OP",SUM($I127:$K127),"")</f>
        <v>96070</v>
      </c>
      <c r="M127" s="43" t="str">
        <f>IF($B127="HIS",SUM($I127:$K127),"")</f>
        <v/>
      </c>
      <c r="N127" s="43" t="str">
        <f>IF($B127="AH",SUM($I127:$K127),"")</f>
        <v/>
      </c>
      <c r="O127" s="43" t="str">
        <f>IF($B127="REC",SUM($I127:$K127),"")</f>
        <v/>
      </c>
    </row>
    <row r="128" spans="1:15" s="3" customFormat="1" ht="20.100000000000001" customHeight="1" x14ac:dyDescent="0.2">
      <c r="A128" s="7">
        <v>2017</v>
      </c>
      <c r="B128" s="4" t="s">
        <v>208</v>
      </c>
      <c r="C128" s="4" t="s">
        <v>567</v>
      </c>
      <c r="D128" s="53" t="s">
        <v>564</v>
      </c>
      <c r="E128" s="4" t="s">
        <v>296</v>
      </c>
      <c r="F128" s="5">
        <v>1900000</v>
      </c>
      <c r="G128" s="4"/>
      <c r="H128" s="41" t="s">
        <v>488</v>
      </c>
      <c r="I128" s="42">
        <f>+F128</f>
        <v>1900000</v>
      </c>
      <c r="J128" s="42"/>
      <c r="K128" s="42"/>
      <c r="L128" s="43" t="str">
        <f>IF($B128="OP",SUM($I128:$K128),"")</f>
        <v/>
      </c>
      <c r="M128" s="43" t="str">
        <f>IF($B128="HIS",SUM($I128:$K128),"")</f>
        <v/>
      </c>
      <c r="N128" s="43">
        <f>IF($B128="AH",SUM($I128:$K128),"")</f>
        <v>1900000</v>
      </c>
      <c r="O128" s="43" t="str">
        <f>IF($B128="REC",SUM($I128:$K128),"")</f>
        <v/>
      </c>
    </row>
    <row r="129" spans="1:15" s="3" customFormat="1" ht="22.5" customHeight="1" x14ac:dyDescent="0.2">
      <c r="A129" s="7">
        <v>2017</v>
      </c>
      <c r="B129" s="4" t="s">
        <v>205</v>
      </c>
      <c r="C129" s="4" t="s">
        <v>568</v>
      </c>
      <c r="D129" s="4" t="s">
        <v>263</v>
      </c>
      <c r="E129" s="4" t="s">
        <v>305</v>
      </c>
      <c r="F129" s="5">
        <v>89300</v>
      </c>
      <c r="G129" s="4"/>
      <c r="H129" s="41" t="s">
        <v>484</v>
      </c>
      <c r="I129" s="42">
        <f>+F129</f>
        <v>89300</v>
      </c>
      <c r="J129" s="42"/>
      <c r="K129" s="42"/>
      <c r="L129" s="43" t="str">
        <f>IF($B129="OP",SUM($I129:$K129),"")</f>
        <v/>
      </c>
      <c r="M129" s="43" t="str">
        <f>IF($B129="HIS",SUM($I129:$K129),"")</f>
        <v/>
      </c>
      <c r="N129" s="43" t="str">
        <f>IF($B129="AH",SUM($I129:$K129),"")</f>
        <v/>
      </c>
      <c r="O129" s="43">
        <f>IF($B129="REC",SUM($I129:$K129),"")</f>
        <v>89300</v>
      </c>
    </row>
    <row r="130" spans="1:15" s="3" customFormat="1" ht="20.100000000000001" customHeight="1" x14ac:dyDescent="0.2">
      <c r="A130" s="7">
        <v>2017</v>
      </c>
      <c r="B130" s="4" t="s">
        <v>205</v>
      </c>
      <c r="C130" s="4" t="s">
        <v>342</v>
      </c>
      <c r="D130" s="4" t="s">
        <v>562</v>
      </c>
      <c r="E130" s="4" t="s">
        <v>320</v>
      </c>
      <c r="F130" s="5">
        <v>17378</v>
      </c>
      <c r="G130" s="4"/>
      <c r="H130" s="41" t="s">
        <v>479</v>
      </c>
      <c r="I130" s="42">
        <f>+F130</f>
        <v>17378</v>
      </c>
      <c r="J130" s="42">
        <v>-6291.89</v>
      </c>
      <c r="K130" s="42"/>
      <c r="L130" s="43" t="str">
        <f>IF($B130="OP",SUM($I130:$K130),"")</f>
        <v/>
      </c>
      <c r="M130" s="43" t="str">
        <f>IF($B130="HIS",SUM($I130:$K130),"")</f>
        <v/>
      </c>
      <c r="N130" s="43" t="str">
        <f>IF($B130="AH",SUM($I130:$K130),"")</f>
        <v/>
      </c>
      <c r="O130" s="43">
        <f>IF($B130="REC",SUM($I130:$K130),"")</f>
        <v>11086.11</v>
      </c>
    </row>
    <row r="131" spans="1:15" s="3" customFormat="1" ht="20.100000000000001" customHeight="1" x14ac:dyDescent="0.2">
      <c r="A131" s="7">
        <v>2017</v>
      </c>
      <c r="B131" s="4" t="s">
        <v>205</v>
      </c>
      <c r="C131" s="4" t="s">
        <v>340</v>
      </c>
      <c r="D131" s="4" t="s">
        <v>263</v>
      </c>
      <c r="E131" s="4" t="s">
        <v>301</v>
      </c>
      <c r="F131" s="5">
        <v>48700</v>
      </c>
      <c r="G131" s="4"/>
      <c r="H131" s="41" t="s">
        <v>487</v>
      </c>
      <c r="I131" s="42">
        <f>+F131</f>
        <v>48700</v>
      </c>
      <c r="J131" s="42"/>
      <c r="K131" s="42"/>
      <c r="L131" s="43" t="str">
        <f>IF($B131="OP",SUM($I131:$K131),"")</f>
        <v/>
      </c>
      <c r="M131" s="43" t="str">
        <f>IF($B131="HIS",SUM($I131:$K131),"")</f>
        <v/>
      </c>
      <c r="N131" s="43" t="str">
        <f>IF($B131="AH",SUM($I131:$K131),"")</f>
        <v/>
      </c>
      <c r="O131" s="43">
        <f>IF($B131="REC",SUM($I131:$K131),"")</f>
        <v>48700</v>
      </c>
    </row>
    <row r="132" spans="1:15" s="3" customFormat="1" ht="20.100000000000001" customHeight="1" x14ac:dyDescent="0.2">
      <c r="A132" s="7">
        <v>2017</v>
      </c>
      <c r="B132" s="4" t="s">
        <v>204</v>
      </c>
      <c r="C132" s="4" t="s">
        <v>337</v>
      </c>
      <c r="D132" s="4" t="s">
        <v>263</v>
      </c>
      <c r="E132" s="4" t="s">
        <v>298</v>
      </c>
      <c r="F132" s="5">
        <v>31919</v>
      </c>
      <c r="G132" s="4"/>
      <c r="H132" s="41" t="s">
        <v>481</v>
      </c>
      <c r="I132" s="42">
        <f>+F132</f>
        <v>31919</v>
      </c>
      <c r="J132" s="42"/>
      <c r="K132" s="42"/>
      <c r="L132" s="43" t="str">
        <f>IF($B132="OP",SUM($I132:$K132),"")</f>
        <v/>
      </c>
      <c r="M132" s="43">
        <f>IF($B132="HIS",SUM($I132:$K132),"")</f>
        <v>31919</v>
      </c>
      <c r="N132" s="43" t="str">
        <f>IF($B132="AH",SUM($I132:$K132),"")</f>
        <v/>
      </c>
      <c r="O132" s="43" t="str">
        <f>IF($B132="REC",SUM($I132:$K132),"")</f>
        <v/>
      </c>
    </row>
    <row r="133" spans="1:15" s="3" customFormat="1" ht="20.100000000000001" customHeight="1" x14ac:dyDescent="0.2">
      <c r="A133" s="7">
        <v>2017</v>
      </c>
      <c r="B133" s="4" t="s">
        <v>204</v>
      </c>
      <c r="C133" s="4" t="s">
        <v>338</v>
      </c>
      <c r="D133" s="4" t="s">
        <v>562</v>
      </c>
      <c r="E133" s="4" t="s">
        <v>299</v>
      </c>
      <c r="F133" s="5">
        <v>24950</v>
      </c>
      <c r="G133" s="42">
        <v>-2350</v>
      </c>
      <c r="H133" s="41" t="s">
        <v>486</v>
      </c>
      <c r="I133" s="42">
        <f>+F133</f>
        <v>24950</v>
      </c>
      <c r="J133" s="42">
        <v>-2350</v>
      </c>
      <c r="K133" s="42"/>
      <c r="L133" s="43" t="str">
        <f>IF($B133="OP",SUM($I133:$K133),"")</f>
        <v/>
      </c>
      <c r="M133" s="43">
        <f>IF($B133="HIS",SUM($I133:$K133),"")</f>
        <v>22600</v>
      </c>
      <c r="N133" s="43" t="str">
        <f>IF($B133="AH",SUM($I133:$K133),"")</f>
        <v/>
      </c>
      <c r="O133" s="43" t="str">
        <f>IF($B133="REC",SUM($I133:$K133),"")</f>
        <v/>
      </c>
    </row>
    <row r="134" spans="1:15" s="3" customFormat="1" ht="20.100000000000001" customHeight="1" x14ac:dyDescent="0.2">
      <c r="A134" s="7">
        <v>2017</v>
      </c>
      <c r="B134" s="4" t="s">
        <v>205</v>
      </c>
      <c r="C134" s="4" t="s">
        <v>325</v>
      </c>
      <c r="D134" s="4" t="s">
        <v>562</v>
      </c>
      <c r="E134" s="4" t="s">
        <v>303</v>
      </c>
      <c r="F134" s="5">
        <v>27025</v>
      </c>
      <c r="G134" s="4"/>
      <c r="H134" s="41" t="s">
        <v>482</v>
      </c>
      <c r="I134" s="42">
        <f>+F134</f>
        <v>27025</v>
      </c>
      <c r="J134" s="42"/>
      <c r="K134" s="42"/>
      <c r="L134" s="43" t="str">
        <f>IF($B134="OP",SUM($I134:$K134),"")</f>
        <v/>
      </c>
      <c r="M134" s="43" t="str">
        <f>IF($B134="HIS",SUM($I134:$K134),"")</f>
        <v/>
      </c>
      <c r="N134" s="43" t="str">
        <f>IF($B134="AH",SUM($I134:$K134),"")</f>
        <v/>
      </c>
      <c r="O134" s="43">
        <f>IF($B134="REC",SUM($I134:$K134),"")</f>
        <v>27025</v>
      </c>
    </row>
    <row r="135" spans="1:15" s="3" customFormat="1" ht="20.100000000000001" customHeight="1" x14ac:dyDescent="0.2">
      <c r="A135" s="7">
        <v>2017</v>
      </c>
      <c r="B135" s="4" t="s">
        <v>205</v>
      </c>
      <c r="C135" s="4" t="s">
        <v>341</v>
      </c>
      <c r="D135" s="4" t="s">
        <v>263</v>
      </c>
      <c r="E135" s="4" t="s">
        <v>302</v>
      </c>
      <c r="F135" s="5">
        <v>51357</v>
      </c>
      <c r="G135" s="4"/>
      <c r="H135" s="41" t="s">
        <v>478</v>
      </c>
      <c r="I135" s="42">
        <f>+F135</f>
        <v>51357</v>
      </c>
      <c r="J135" s="42"/>
      <c r="K135" s="42"/>
      <c r="L135" s="43" t="str">
        <f>IF($B135="OP",SUM($I135:$K135),"")</f>
        <v/>
      </c>
      <c r="M135" s="43" t="str">
        <f>IF($B135="HIS",SUM($I135:$K135),"")</f>
        <v/>
      </c>
      <c r="N135" s="43" t="str">
        <f>IF($B135="AH",SUM($I135:$K135),"")</f>
        <v/>
      </c>
      <c r="O135" s="43">
        <f>IF($B135="REC",SUM($I135:$K135),"")</f>
        <v>51357</v>
      </c>
    </row>
    <row r="136" spans="1:15" s="3" customFormat="1" ht="20.100000000000001" customHeight="1" x14ac:dyDescent="0.2">
      <c r="A136" s="7">
        <v>2017</v>
      </c>
      <c r="B136" s="4" t="s">
        <v>205</v>
      </c>
      <c r="C136" s="4" t="s">
        <v>343</v>
      </c>
      <c r="D136" s="4" t="s">
        <v>562</v>
      </c>
      <c r="E136" s="4" t="s">
        <v>304</v>
      </c>
      <c r="F136" s="5">
        <v>130926</v>
      </c>
      <c r="G136" s="42">
        <v>-130926</v>
      </c>
      <c r="H136" s="41" t="s">
        <v>480</v>
      </c>
      <c r="I136" s="42">
        <f>+F136</f>
        <v>130926</v>
      </c>
      <c r="J136" s="42">
        <v>-130926</v>
      </c>
      <c r="K136" s="42"/>
      <c r="L136" s="43" t="str">
        <f>IF($B136="OP",SUM($I136:$K136),"")</f>
        <v/>
      </c>
      <c r="M136" s="43" t="str">
        <f>IF($B136="HIS",SUM($I136:$K136),"")</f>
        <v/>
      </c>
      <c r="N136" s="43" t="str">
        <f>IF($B136="AH",SUM($I136:$K136),"")</f>
        <v/>
      </c>
      <c r="O136" s="43">
        <f>IF($B136="REC",SUM($I136:$K136),"")</f>
        <v>0</v>
      </c>
    </row>
    <row r="137" spans="1:15" s="3" customFormat="1" ht="20.100000000000001" customHeight="1" x14ac:dyDescent="0.2">
      <c r="A137" s="7">
        <v>2017</v>
      </c>
      <c r="B137" s="4" t="s">
        <v>204</v>
      </c>
      <c r="C137" s="4" t="s">
        <v>339</v>
      </c>
      <c r="D137" s="4" t="s">
        <v>562</v>
      </c>
      <c r="E137" s="4" t="s">
        <v>300</v>
      </c>
      <c r="F137" s="5">
        <v>9000</v>
      </c>
      <c r="G137" s="42">
        <v>-2876.24</v>
      </c>
      <c r="H137" s="41" t="s">
        <v>485</v>
      </c>
      <c r="I137" s="42">
        <f>+F137</f>
        <v>9000</v>
      </c>
      <c r="J137" s="42">
        <v>-2876.24</v>
      </c>
      <c r="K137" s="42"/>
      <c r="L137" s="43" t="str">
        <f>IF($B137="OP",SUM($I137:$K137),"")</f>
        <v/>
      </c>
      <c r="M137" s="43">
        <f>IF($B137="HIS",SUM($I137:$K137),"")</f>
        <v>6123.76</v>
      </c>
      <c r="N137" s="43" t="str">
        <f>IF($B137="AH",SUM($I137:$K137),"")</f>
        <v/>
      </c>
      <c r="O137" s="43" t="str">
        <f>IF($B137="REC",SUM($I137:$K137),"")</f>
        <v/>
      </c>
    </row>
    <row r="138" spans="1:15" s="3" customFormat="1" ht="20.100000000000001" customHeight="1" x14ac:dyDescent="0.2">
      <c r="A138" s="7">
        <v>2017</v>
      </c>
      <c r="B138" s="4" t="s">
        <v>205</v>
      </c>
      <c r="C138" s="58" t="s">
        <v>574</v>
      </c>
      <c r="D138" s="4" t="s">
        <v>553</v>
      </c>
      <c r="E138" s="4" t="s">
        <v>321</v>
      </c>
      <c r="F138" s="5">
        <v>40000</v>
      </c>
      <c r="G138" s="4"/>
      <c r="H138" s="41" t="s">
        <v>483</v>
      </c>
      <c r="I138" s="42">
        <f>+F138</f>
        <v>40000</v>
      </c>
      <c r="J138" s="56">
        <v>-32167.05</v>
      </c>
      <c r="K138" s="57"/>
      <c r="L138" s="55" t="str">
        <f>IF($B138="OP",SUM($I138:$K138),"")</f>
        <v/>
      </c>
      <c r="M138" s="43" t="str">
        <f>IF($B138="HIS",SUM($I138:$K138),"")</f>
        <v/>
      </c>
      <c r="N138" s="43" t="str">
        <f>IF($B138="AH",SUM($I138:$K138),"")</f>
        <v/>
      </c>
      <c r="O138" s="43">
        <f>IF($B138="REC",SUM($I138:$K138),"")</f>
        <v>7832.9500000000007</v>
      </c>
    </row>
    <row r="139" spans="1:15" s="3" customFormat="1" ht="20.100000000000001" customHeight="1" x14ac:dyDescent="0.2">
      <c r="A139" s="7">
        <v>2017</v>
      </c>
      <c r="B139" s="4" t="s">
        <v>99</v>
      </c>
      <c r="C139" s="58" t="s">
        <v>575</v>
      </c>
      <c r="D139" s="16" t="s">
        <v>263</v>
      </c>
      <c r="E139" s="4" t="s">
        <v>507</v>
      </c>
      <c r="F139" s="5">
        <v>52000</v>
      </c>
      <c r="G139" s="4"/>
      <c r="H139" s="41"/>
      <c r="I139" s="42">
        <f>+F139</f>
        <v>52000</v>
      </c>
      <c r="J139" s="42"/>
      <c r="K139" s="42"/>
      <c r="L139" s="43"/>
      <c r="M139" s="43"/>
      <c r="N139" s="43"/>
      <c r="O139" s="43"/>
    </row>
    <row r="140" spans="1:15" s="3" customFormat="1" ht="21.75" customHeight="1" x14ac:dyDescent="0.2">
      <c r="A140" s="7">
        <v>2017</v>
      </c>
      <c r="B140" s="4" t="s">
        <v>99</v>
      </c>
      <c r="C140" s="58" t="s">
        <v>576</v>
      </c>
      <c r="D140" s="4" t="s">
        <v>263</v>
      </c>
      <c r="E140" s="4" t="s">
        <v>507</v>
      </c>
      <c r="F140" s="5">
        <v>528500</v>
      </c>
      <c r="G140" s="4"/>
      <c r="H140" s="41" t="s">
        <v>483</v>
      </c>
      <c r="I140" s="42">
        <v>528500</v>
      </c>
      <c r="J140" s="42"/>
      <c r="K140" s="42"/>
      <c r="L140" s="43">
        <f>IF($B140="OP",SUM($I140:$K140),"")</f>
        <v>528500</v>
      </c>
      <c r="M140" s="43" t="str">
        <f>IF($B140="HIS",SUM($I140:$K140),"")</f>
        <v/>
      </c>
      <c r="N140" s="43" t="str">
        <f>IF($B140="AH",SUM($I140:$K140),"")</f>
        <v/>
      </c>
      <c r="O140" s="43" t="str">
        <f>IF($B140="REC",SUM($I140:$K140),"")</f>
        <v/>
      </c>
    </row>
    <row r="141" spans="1:15" s="3" customFormat="1" ht="20.100000000000001" customHeight="1" x14ac:dyDescent="0.2">
      <c r="A141" s="7">
        <v>2017</v>
      </c>
      <c r="B141" s="4" t="s">
        <v>208</v>
      </c>
      <c r="C141" s="4" t="s">
        <v>508</v>
      </c>
      <c r="D141" s="4" t="s">
        <v>562</v>
      </c>
      <c r="E141" s="4" t="s">
        <v>507</v>
      </c>
      <c r="F141" s="5">
        <v>40000</v>
      </c>
      <c r="G141" s="42">
        <v>-23792.18</v>
      </c>
      <c r="H141" s="41" t="s">
        <v>483</v>
      </c>
      <c r="I141" s="42">
        <v>277655</v>
      </c>
      <c r="J141" s="42">
        <v>-23792.18</v>
      </c>
      <c r="K141" s="42"/>
      <c r="L141" s="43" t="str">
        <f>IF($B141="OP",SUM($I141:$K141),"")</f>
        <v/>
      </c>
      <c r="M141" s="43" t="str">
        <f>IF($B141="HIS",SUM($I141:$K141),"")</f>
        <v/>
      </c>
      <c r="N141" s="43">
        <f>IF($B141="AH",SUM($I141:$K141),"")</f>
        <v>253862.82</v>
      </c>
      <c r="O141" s="43" t="str">
        <f>IF($B141="REC",SUM($I141:$K141),"")</f>
        <v/>
      </c>
    </row>
    <row r="142" spans="1:15" s="3" customFormat="1" ht="20.100000000000001" customHeight="1" x14ac:dyDescent="0.2">
      <c r="A142" s="7">
        <v>2019</v>
      </c>
      <c r="B142" s="44" t="s">
        <v>99</v>
      </c>
      <c r="C142" s="44" t="s">
        <v>570</v>
      </c>
      <c r="D142" s="4" t="s">
        <v>263</v>
      </c>
      <c r="E142" s="44" t="s">
        <v>510</v>
      </c>
      <c r="F142" s="45">
        <v>500000</v>
      </c>
      <c r="G142" s="44"/>
      <c r="H142" s="46" t="s">
        <v>511</v>
      </c>
      <c r="I142" s="45">
        <v>500000</v>
      </c>
      <c r="J142" s="44"/>
      <c r="K142" s="42"/>
      <c r="L142" s="43">
        <f>IF($B142="OP",SUM($I142:$K142),"")</f>
        <v>500000</v>
      </c>
      <c r="M142" s="43" t="str">
        <f>IF($B142="HIS",SUM($I142:$K142),"")</f>
        <v/>
      </c>
      <c r="N142" s="43" t="str">
        <f>IF($B142="AH",SUM($I142:$K142),"")</f>
        <v/>
      </c>
      <c r="O142" s="43" t="str">
        <f>IF($B142="REC",SUM($I142:$K142),"")</f>
        <v/>
      </c>
    </row>
    <row r="143" spans="1:15" s="38" customFormat="1" ht="15" customHeight="1" x14ac:dyDescent="0.2">
      <c r="A143" s="7">
        <v>2019</v>
      </c>
      <c r="B143" s="44" t="s">
        <v>205</v>
      </c>
      <c r="C143" s="44" t="s">
        <v>570</v>
      </c>
      <c r="D143" s="4" t="s">
        <v>263</v>
      </c>
      <c r="E143" s="44" t="s">
        <v>510</v>
      </c>
      <c r="F143" s="45">
        <v>109000</v>
      </c>
      <c r="G143" s="44"/>
      <c r="H143" s="46" t="s">
        <v>511</v>
      </c>
      <c r="I143" s="45">
        <v>109000</v>
      </c>
      <c r="J143" s="44"/>
      <c r="K143" s="42"/>
      <c r="L143" s="43" t="str">
        <f>IF($B143="OP",SUM($I143:$K143),"")</f>
        <v/>
      </c>
      <c r="M143" s="43" t="str">
        <f>IF($B143="HIS",SUM($I143:$K143),"")</f>
        <v/>
      </c>
      <c r="N143" s="43" t="str">
        <f>IF($B143="AH",SUM($I143:$K143),"")</f>
        <v/>
      </c>
      <c r="O143" s="43">
        <f>IF($B143="REC",SUM($I143:$K143),"")</f>
        <v>109000</v>
      </c>
    </row>
    <row r="144" spans="1:15" s="38" customFormat="1" ht="18.75" customHeight="1" x14ac:dyDescent="0.2">
      <c r="A144" s="7">
        <v>2018</v>
      </c>
      <c r="B144" s="44" t="s">
        <v>205</v>
      </c>
      <c r="C144" s="44" t="s">
        <v>563</v>
      </c>
      <c r="D144" s="4" t="s">
        <v>562</v>
      </c>
      <c r="E144" s="44" t="s">
        <v>514</v>
      </c>
      <c r="F144" s="45">
        <v>418900</v>
      </c>
      <c r="G144" s="44"/>
      <c r="H144" s="47" t="s">
        <v>515</v>
      </c>
      <c r="I144" s="45">
        <v>418900</v>
      </c>
      <c r="J144" s="44"/>
      <c r="K144" s="42"/>
      <c r="L144" s="43" t="str">
        <f>IF($B144="OP",SUM($I144:$K144),"")</f>
        <v/>
      </c>
      <c r="M144" s="43" t="str">
        <f>IF($B144="HIS",SUM($I144:$K144),"")</f>
        <v/>
      </c>
      <c r="N144" s="43" t="str">
        <f>IF($B144="AH",SUM($I144:$K144),"")</f>
        <v/>
      </c>
      <c r="O144" s="43">
        <f>IF($B144="REC",SUM($I144:$K144),"")</f>
        <v>418900</v>
      </c>
    </row>
    <row r="145" spans="1:15" s="38" customFormat="1" ht="16.5" customHeight="1" x14ac:dyDescent="0.2">
      <c r="A145" s="7">
        <v>2019</v>
      </c>
      <c r="B145" s="44" t="s">
        <v>205</v>
      </c>
      <c r="C145" s="44" t="s">
        <v>569</v>
      </c>
      <c r="D145" s="4" t="s">
        <v>562</v>
      </c>
      <c r="E145" s="44" t="s">
        <v>520</v>
      </c>
      <c r="F145" s="45">
        <v>270000</v>
      </c>
      <c r="G145" s="42">
        <v>-2026.26</v>
      </c>
      <c r="H145" s="46" t="s">
        <v>521</v>
      </c>
      <c r="I145" s="45">
        <v>270000</v>
      </c>
      <c r="J145" s="42">
        <v>-2026.26</v>
      </c>
      <c r="K145" s="42"/>
      <c r="L145" s="43" t="str">
        <f>IF($B145="OP",SUM($I145:$K145),"")</f>
        <v/>
      </c>
      <c r="M145" s="43" t="str">
        <f>IF($B145="HIS",SUM($I145:$K145),"")</f>
        <v/>
      </c>
      <c r="N145" s="43" t="str">
        <f>IF($B145="AH",SUM($I145:$K145),"")</f>
        <v/>
      </c>
      <c r="O145" s="43">
        <f>IF($B145="REC",SUM($I145:$K145),"")</f>
        <v>267973.74</v>
      </c>
    </row>
    <row r="146" spans="1:15" s="38" customFormat="1" ht="18" customHeight="1" x14ac:dyDescent="0.2">
      <c r="A146" s="7">
        <v>2019</v>
      </c>
      <c r="B146" s="44" t="s">
        <v>205</v>
      </c>
      <c r="C146" s="44" t="s">
        <v>565</v>
      </c>
      <c r="D146" s="4" t="s">
        <v>263</v>
      </c>
      <c r="E146" s="44" t="s">
        <v>326</v>
      </c>
      <c r="F146" s="45">
        <v>80000</v>
      </c>
      <c r="G146" s="44"/>
      <c r="H146" s="46" t="s">
        <v>522</v>
      </c>
      <c r="I146" s="45">
        <v>80000</v>
      </c>
      <c r="J146" s="44"/>
      <c r="K146" s="42"/>
      <c r="L146" s="43" t="str">
        <f>IF($B146="OP",SUM($I146:$K146),"")</f>
        <v/>
      </c>
      <c r="M146" s="43" t="str">
        <f>IF($B146="HIS",SUM($I146:$K146),"")</f>
        <v/>
      </c>
      <c r="N146" s="43" t="str">
        <f>IF($B146="AH",SUM($I146:$K146),"")</f>
        <v/>
      </c>
      <c r="O146" s="43">
        <f>IF($B146="REC",SUM($I146:$K146),"")</f>
        <v>80000</v>
      </c>
    </row>
    <row r="147" spans="1:15" s="38" customFormat="1" ht="18.75" customHeight="1" x14ac:dyDescent="0.2">
      <c r="A147" s="7">
        <v>2018</v>
      </c>
      <c r="B147" s="44" t="s">
        <v>204</v>
      </c>
      <c r="C147" s="44" t="s">
        <v>512</v>
      </c>
      <c r="D147" s="4" t="s">
        <v>562</v>
      </c>
      <c r="E147" s="44" t="s">
        <v>512</v>
      </c>
      <c r="F147" s="45">
        <v>1517</v>
      </c>
      <c r="G147" s="42">
        <v>-923.7</v>
      </c>
      <c r="H147" s="46" t="s">
        <v>513</v>
      </c>
      <c r="I147" s="45">
        <v>1517</v>
      </c>
      <c r="J147" s="42">
        <v>-923.7</v>
      </c>
      <c r="K147" s="42"/>
      <c r="L147" s="43" t="str">
        <f>IF($B147="OP",SUM($I147:$K147),"")</f>
        <v/>
      </c>
      <c r="M147" s="43">
        <f>IF($B147="HIS",SUM($I147:$K147),"")</f>
        <v>593.29999999999995</v>
      </c>
      <c r="N147" s="43" t="str">
        <f>IF($B147="AH",SUM($I147:$K147),"")</f>
        <v/>
      </c>
      <c r="O147" s="43" t="str">
        <f>IF($B147="REC",SUM($I147:$K147),"")</f>
        <v/>
      </c>
    </row>
    <row r="148" spans="1:15" s="38" customFormat="1" ht="18.75" customHeight="1" x14ac:dyDescent="0.2">
      <c r="A148" s="7">
        <v>2018</v>
      </c>
      <c r="B148" s="44" t="s">
        <v>204</v>
      </c>
      <c r="C148" s="44" t="s">
        <v>516</v>
      </c>
      <c r="D148" s="4" t="s">
        <v>263</v>
      </c>
      <c r="E148" s="44" t="s">
        <v>516</v>
      </c>
      <c r="F148" s="45">
        <v>10000</v>
      </c>
      <c r="G148" s="44"/>
      <c r="H148" s="46" t="s">
        <v>517</v>
      </c>
      <c r="I148" s="45">
        <v>10000</v>
      </c>
      <c r="J148" s="44"/>
      <c r="K148" s="42"/>
      <c r="L148" s="43" t="str">
        <f>IF($B148="OP",SUM($I148:$K148),"")</f>
        <v/>
      </c>
      <c r="M148" s="43">
        <f>IF($B148="HIS",SUM($I148:$K148),"")</f>
        <v>10000</v>
      </c>
      <c r="N148" s="43" t="str">
        <f>IF($B148="AH",SUM($I148:$K148),"")</f>
        <v/>
      </c>
      <c r="O148" s="43" t="str">
        <f>IF($B148="REC",SUM($I148:$K148),"")</f>
        <v/>
      </c>
    </row>
    <row r="149" spans="1:15" s="38" customFormat="1" ht="18.75" customHeight="1" x14ac:dyDescent="0.2">
      <c r="A149" s="7">
        <v>2018</v>
      </c>
      <c r="B149" s="44" t="s">
        <v>204</v>
      </c>
      <c r="C149" s="44" t="s">
        <v>518</v>
      </c>
      <c r="D149" s="4" t="s">
        <v>263</v>
      </c>
      <c r="E149" s="44" t="s">
        <v>518</v>
      </c>
      <c r="F149" s="45">
        <v>5000</v>
      </c>
      <c r="G149" s="44"/>
      <c r="H149" s="47" t="s">
        <v>519</v>
      </c>
      <c r="I149" s="45">
        <v>5000</v>
      </c>
      <c r="J149" s="44"/>
      <c r="K149" s="42"/>
      <c r="L149" s="43" t="str">
        <f>IF($B149="OP",SUM($I149:$K149),"")</f>
        <v/>
      </c>
      <c r="M149" s="43">
        <f>IF($B149="HIS",SUM($I149:$K149),"")</f>
        <v>5000</v>
      </c>
      <c r="N149" s="43" t="str">
        <f>IF($B149="AH",SUM($I149:$K149),"")</f>
        <v/>
      </c>
      <c r="O149" s="43" t="str">
        <f>IF($B149="REC",SUM($I149:$K149),"")</f>
        <v/>
      </c>
    </row>
    <row r="150" spans="1:15" s="38" customFormat="1" ht="18" customHeight="1" x14ac:dyDescent="0.2">
      <c r="A150" s="7">
        <v>2019</v>
      </c>
      <c r="B150" s="44" t="s">
        <v>208</v>
      </c>
      <c r="C150" s="44" t="s">
        <v>523</v>
      </c>
      <c r="D150" s="4" t="s">
        <v>562</v>
      </c>
      <c r="E150" s="44" t="s">
        <v>548</v>
      </c>
      <c r="F150" s="45">
        <v>25000</v>
      </c>
      <c r="G150" s="44"/>
      <c r="H150" s="47" t="s">
        <v>524</v>
      </c>
      <c r="I150" s="45">
        <v>25000</v>
      </c>
      <c r="J150" s="44"/>
      <c r="K150" s="42"/>
      <c r="L150" s="43" t="str">
        <f>IF($B150="OP",SUM($I150:$K150),"")</f>
        <v/>
      </c>
      <c r="M150" s="43" t="str">
        <f>IF($B150="HIS",SUM($I150:$K150),"")</f>
        <v/>
      </c>
      <c r="N150" s="43">
        <f>IF($B150="AH",SUM($I150:$K150),"")</f>
        <v>25000</v>
      </c>
      <c r="O150" s="43" t="str">
        <f>IF($B150="REC",SUM($I150:$K150),"")</f>
        <v/>
      </c>
    </row>
    <row r="151" spans="1:15" s="38" customFormat="1" ht="18" customHeight="1" x14ac:dyDescent="0.2">
      <c r="A151" s="7">
        <v>2019</v>
      </c>
      <c r="B151" s="44" t="s">
        <v>205</v>
      </c>
      <c r="C151" s="44" t="s">
        <v>552</v>
      </c>
      <c r="D151" s="4" t="s">
        <v>562</v>
      </c>
      <c r="E151" s="44" t="s">
        <v>525</v>
      </c>
      <c r="F151" s="45">
        <v>8300000</v>
      </c>
      <c r="G151" s="44"/>
      <c r="H151" s="46" t="s">
        <v>526</v>
      </c>
      <c r="I151" s="45">
        <v>8300000</v>
      </c>
      <c r="J151" s="44"/>
      <c r="K151" s="42"/>
      <c r="L151" s="43" t="str">
        <f>IF($B151="OP",SUM($I151:$K151),"")</f>
        <v/>
      </c>
      <c r="M151" s="43" t="str">
        <f>IF($B151="HIS",SUM($I151:$K151),"")</f>
        <v/>
      </c>
      <c r="N151" s="43" t="str">
        <f>IF($B151="AH",SUM($I151:$K151),"")</f>
        <v/>
      </c>
      <c r="O151" s="43">
        <f>IF($B151="REC",SUM($I151:$K151),"")</f>
        <v>8300000</v>
      </c>
    </row>
    <row r="152" spans="1:15" s="38" customFormat="1" ht="18" customHeight="1" x14ac:dyDescent="0.2">
      <c r="A152" s="7">
        <v>2019</v>
      </c>
      <c r="B152" s="44" t="s">
        <v>205</v>
      </c>
      <c r="C152" s="44" t="s">
        <v>571</v>
      </c>
      <c r="D152" s="4" t="s">
        <v>263</v>
      </c>
      <c r="E152" s="44" t="s">
        <v>531</v>
      </c>
      <c r="F152" s="45">
        <v>81000</v>
      </c>
      <c r="G152" s="44"/>
      <c r="H152" s="47" t="s">
        <v>532</v>
      </c>
      <c r="I152" s="45">
        <v>81000</v>
      </c>
      <c r="J152" s="44"/>
      <c r="K152" s="42"/>
      <c r="L152" s="43" t="str">
        <f>IF($B152="OP",SUM($I152:$K152),"")</f>
        <v/>
      </c>
      <c r="M152" s="43" t="str">
        <f>IF($B152="HIS",SUM($I152:$K152),"")</f>
        <v/>
      </c>
      <c r="N152" s="43" t="str">
        <f>IF($B152="AH",SUM($I152:$K152),"")</f>
        <v/>
      </c>
      <c r="O152" s="43">
        <f>IF($B152="REC",SUM($I152:$K152),"")</f>
        <v>81000</v>
      </c>
    </row>
    <row r="153" spans="1:15" s="38" customFormat="1" ht="15" customHeight="1" x14ac:dyDescent="0.2">
      <c r="A153" s="7">
        <v>2019</v>
      </c>
      <c r="B153" s="44" t="s">
        <v>208</v>
      </c>
      <c r="C153" s="44" t="s">
        <v>554</v>
      </c>
      <c r="D153" s="4" t="s">
        <v>562</v>
      </c>
      <c r="E153" s="44" t="s">
        <v>548</v>
      </c>
      <c r="F153" s="45">
        <v>100000</v>
      </c>
      <c r="G153" s="44"/>
      <c r="H153" s="46" t="s">
        <v>536</v>
      </c>
      <c r="I153" s="45">
        <v>100000</v>
      </c>
      <c r="J153" s="44"/>
      <c r="K153" s="42"/>
      <c r="L153" s="43" t="str">
        <f>IF($B153="OP",SUM($I153:$K153),"")</f>
        <v/>
      </c>
      <c r="M153" s="43" t="str">
        <f>IF($B153="HIS",SUM($I153:$K153),"")</f>
        <v/>
      </c>
      <c r="N153" s="43">
        <f>IF($B153="AH",SUM($I153:$K153),"")</f>
        <v>100000</v>
      </c>
      <c r="O153" s="43" t="str">
        <f>IF($B153="REC",SUM($I153:$K153),"")</f>
        <v/>
      </c>
    </row>
    <row r="154" spans="1:15" s="38" customFormat="1" ht="17.25" customHeight="1" x14ac:dyDescent="0.2">
      <c r="A154" s="7">
        <v>2019</v>
      </c>
      <c r="B154" s="44" t="s">
        <v>204</v>
      </c>
      <c r="C154" s="44" t="s">
        <v>555</v>
      </c>
      <c r="D154" s="4" t="s">
        <v>263</v>
      </c>
      <c r="E154" s="44" t="s">
        <v>527</v>
      </c>
      <c r="F154" s="45">
        <v>30500</v>
      </c>
      <c r="G154" s="44"/>
      <c r="H154" s="46" t="s">
        <v>528</v>
      </c>
      <c r="I154" s="45">
        <v>30500</v>
      </c>
      <c r="J154" s="44"/>
      <c r="K154" s="42"/>
      <c r="L154" s="43" t="str">
        <f>IF($B154="OP",SUM($I154:$K154),"")</f>
        <v/>
      </c>
      <c r="M154" s="43">
        <f>IF($B154="HIS",SUM($I154:$K154),"")</f>
        <v>30500</v>
      </c>
      <c r="N154" s="43" t="str">
        <f>IF($B154="AH",SUM($I154:$K154),"")</f>
        <v/>
      </c>
      <c r="O154" s="43" t="str">
        <f>IF($B154="REC",SUM($I154:$K154),"")</f>
        <v/>
      </c>
    </row>
    <row r="155" spans="1:15" s="38" customFormat="1" ht="18.75" customHeight="1" x14ac:dyDescent="0.2">
      <c r="A155" s="7">
        <v>2019</v>
      </c>
      <c r="B155" s="44" t="s">
        <v>204</v>
      </c>
      <c r="C155" s="44" t="s">
        <v>556</v>
      </c>
      <c r="D155" s="4" t="s">
        <v>562</v>
      </c>
      <c r="E155" s="44" t="s">
        <v>529</v>
      </c>
      <c r="F155" s="45">
        <v>17500</v>
      </c>
      <c r="G155" s="44"/>
      <c r="H155" s="46" t="s">
        <v>530</v>
      </c>
      <c r="I155" s="45">
        <v>17500</v>
      </c>
      <c r="J155" s="44" t="s">
        <v>577</v>
      </c>
      <c r="K155" s="42"/>
      <c r="L155" s="43" t="str">
        <f>IF($B155="OP",SUM($I155:$K155),"")</f>
        <v/>
      </c>
      <c r="M155" s="43">
        <f>IF($B155="HIS",SUM($I155:$K155),"")</f>
        <v>17500</v>
      </c>
      <c r="N155" s="43" t="str">
        <f>IF($B155="AH",SUM($I155:$K155),"")</f>
        <v/>
      </c>
      <c r="O155" s="43" t="str">
        <f>IF($B155="REC",SUM($I155:$K155),"")</f>
        <v/>
      </c>
    </row>
    <row r="156" spans="1:15" s="38" customFormat="1" ht="18.75" customHeight="1" x14ac:dyDescent="0.2">
      <c r="A156" s="7">
        <v>2020</v>
      </c>
      <c r="B156" s="44" t="s">
        <v>204</v>
      </c>
      <c r="C156" s="44" t="s">
        <v>557</v>
      </c>
      <c r="D156" s="4" t="s">
        <v>562</v>
      </c>
      <c r="E156" s="44" t="s">
        <v>533</v>
      </c>
      <c r="F156" s="45">
        <v>4400</v>
      </c>
      <c r="G156" s="44"/>
      <c r="H156" s="46" t="s">
        <v>534</v>
      </c>
      <c r="I156" s="45">
        <v>4400</v>
      </c>
      <c r="J156" s="44" t="s">
        <v>577</v>
      </c>
      <c r="K156" s="42"/>
      <c r="L156" s="43" t="str">
        <f>IF($B156="OP",SUM($I156:$K156),"")</f>
        <v/>
      </c>
      <c r="M156" s="43">
        <f>IF($B156="HIS",SUM($I156:$K156),"")</f>
        <v>4400</v>
      </c>
      <c r="N156" s="43" t="str">
        <f>IF($B156="AH",SUM($I156:$K156),"")</f>
        <v/>
      </c>
      <c r="O156" s="43" t="str">
        <f>IF($B156="REC",SUM($I156:$K156),"")</f>
        <v/>
      </c>
    </row>
    <row r="157" spans="1:15" s="38" customFormat="1" ht="18" customHeight="1" x14ac:dyDescent="0.2">
      <c r="A157" s="7">
        <v>2020</v>
      </c>
      <c r="B157" s="44" t="s">
        <v>204</v>
      </c>
      <c r="C157" s="44" t="s">
        <v>558</v>
      </c>
      <c r="D157" s="4" t="s">
        <v>263</v>
      </c>
      <c r="E157" s="44" t="s">
        <v>537</v>
      </c>
      <c r="F157" s="45">
        <v>85000</v>
      </c>
      <c r="G157" s="44"/>
      <c r="H157" s="48" t="s">
        <v>538</v>
      </c>
      <c r="I157" s="45">
        <v>85000</v>
      </c>
      <c r="J157" s="44"/>
      <c r="K157" s="42"/>
      <c r="L157" s="43" t="str">
        <f>IF($B157="OP",SUM($I157:$K157),"")</f>
        <v/>
      </c>
      <c r="M157" s="43">
        <f>IF($B157="HIS",SUM($I157:$K157),"")</f>
        <v>85000</v>
      </c>
      <c r="N157" s="43" t="str">
        <f>IF($B157="AH",SUM($I157:$K157),"")</f>
        <v/>
      </c>
      <c r="O157" s="43" t="str">
        <f>IF($B157="REC",SUM($I157:$K157),"")</f>
        <v/>
      </c>
    </row>
    <row r="158" spans="1:15" s="38" customFormat="1" ht="18.75" customHeight="1" x14ac:dyDescent="0.2">
      <c r="A158" s="7">
        <v>2020</v>
      </c>
      <c r="B158" s="44" t="s">
        <v>204</v>
      </c>
      <c r="C158" s="44" t="s">
        <v>559</v>
      </c>
      <c r="D158" s="4" t="s">
        <v>562</v>
      </c>
      <c r="E158" s="44" t="s">
        <v>539</v>
      </c>
      <c r="F158" s="45">
        <v>5000</v>
      </c>
      <c r="G158" s="44"/>
      <c r="H158" s="46" t="s">
        <v>540</v>
      </c>
      <c r="I158" s="45">
        <v>5000</v>
      </c>
      <c r="J158" s="44" t="s">
        <v>577</v>
      </c>
      <c r="K158" s="42"/>
      <c r="L158" s="43" t="str">
        <f>IF($B158="OP",SUM($I158:$K158),"")</f>
        <v/>
      </c>
      <c r="M158" s="43">
        <f>IF($B158="HIS",SUM($I158:$K158),"")</f>
        <v>5000</v>
      </c>
      <c r="N158" s="43" t="str">
        <f>IF($B158="AH",SUM($I158:$K158),"")</f>
        <v/>
      </c>
      <c r="O158" s="43" t="str">
        <f>IF($B158="REC",SUM($I158:$K158),"")</f>
        <v/>
      </c>
    </row>
    <row r="159" spans="1:15" s="38" customFormat="1" ht="20.25" customHeight="1" x14ac:dyDescent="0.2">
      <c r="A159" s="7">
        <v>2021</v>
      </c>
      <c r="B159" s="44" t="s">
        <v>205</v>
      </c>
      <c r="C159" s="44" t="s">
        <v>560</v>
      </c>
      <c r="D159" s="4" t="s">
        <v>263</v>
      </c>
      <c r="E159" s="44" t="s">
        <v>546</v>
      </c>
      <c r="F159" s="45">
        <v>315000</v>
      </c>
      <c r="G159" s="44"/>
      <c r="H159" s="46" t="s">
        <v>544</v>
      </c>
      <c r="I159" s="45">
        <v>315000</v>
      </c>
      <c r="J159" s="44"/>
      <c r="K159" s="42"/>
      <c r="L159" s="43" t="str">
        <f>IF($B159="OP",SUM($I159:$K159),"")</f>
        <v/>
      </c>
      <c r="M159" s="43" t="str">
        <f>IF($B159="HIS",SUM($I159:$K159),"")</f>
        <v/>
      </c>
      <c r="N159" s="43" t="str">
        <f>IF($B159="AH",SUM($I159:$K159),"")</f>
        <v/>
      </c>
      <c r="O159" s="43">
        <f>IF($B159="REC",SUM($I159:$K159),"")</f>
        <v>315000</v>
      </c>
    </row>
    <row r="160" spans="1:15" s="38" customFormat="1" ht="17.25" customHeight="1" x14ac:dyDescent="0.2">
      <c r="A160" s="7">
        <v>2021</v>
      </c>
      <c r="B160" s="44" t="s">
        <v>204</v>
      </c>
      <c r="C160" s="44" t="s">
        <v>561</v>
      </c>
      <c r="D160" s="4" t="s">
        <v>263</v>
      </c>
      <c r="E160" s="44" t="s">
        <v>545</v>
      </c>
      <c r="F160" s="45">
        <v>900000</v>
      </c>
      <c r="G160" s="44"/>
      <c r="H160" s="46" t="s">
        <v>542</v>
      </c>
      <c r="I160" s="45">
        <v>900000</v>
      </c>
      <c r="J160" s="44"/>
      <c r="K160" s="42"/>
      <c r="L160" s="43" t="str">
        <f>IF($B160="OP",SUM($I160:$K160),"")</f>
        <v/>
      </c>
      <c r="M160" s="43">
        <f>IF($B160="HIS",SUM($I160:$K160),"")</f>
        <v>900000</v>
      </c>
      <c r="N160" s="43" t="str">
        <f>IF($B160="AH",SUM($I160:$K160),"")</f>
        <v/>
      </c>
      <c r="O160" s="43" t="str">
        <f>IF($B160="REC",SUM($I160:$K160),"")</f>
        <v/>
      </c>
    </row>
    <row r="161" spans="1:15" s="38" customFormat="1" ht="18.75" customHeight="1" x14ac:dyDescent="0.2">
      <c r="A161" s="7">
        <v>2021</v>
      </c>
      <c r="B161" s="44" t="s">
        <v>204</v>
      </c>
      <c r="C161" s="44" t="s">
        <v>561</v>
      </c>
      <c r="D161" s="4" t="s">
        <v>263</v>
      </c>
      <c r="E161" s="44" t="s">
        <v>549</v>
      </c>
      <c r="F161" s="45">
        <v>9000</v>
      </c>
      <c r="G161" s="44"/>
      <c r="H161" s="44" t="s">
        <v>549</v>
      </c>
      <c r="I161" s="45">
        <v>9000</v>
      </c>
      <c r="J161" s="44"/>
      <c r="K161" s="42"/>
      <c r="L161" s="43" t="str">
        <f>IF($B161="OP",SUM($I161:$K161),"")</f>
        <v/>
      </c>
      <c r="M161" s="43">
        <f>IF($B161="HIS",SUM($I161:$K161),"")</f>
        <v>9000</v>
      </c>
      <c r="N161" s="43" t="str">
        <f>IF($B161="AH",SUM($I161:$K161),"")</f>
        <v/>
      </c>
      <c r="O161" s="43" t="str">
        <f>IF($B161="REC",SUM($I161:$K161),"")</f>
        <v/>
      </c>
    </row>
    <row r="162" spans="1:15" s="38" customFormat="1" ht="17.25" customHeight="1" x14ac:dyDescent="0.2">
      <c r="A162" s="7">
        <v>2021</v>
      </c>
      <c r="B162" s="44" t="s">
        <v>204</v>
      </c>
      <c r="C162" s="44" t="s">
        <v>561</v>
      </c>
      <c r="D162" s="4" t="s">
        <v>263</v>
      </c>
      <c r="E162" s="44" t="s">
        <v>550</v>
      </c>
      <c r="F162" s="45">
        <v>15000</v>
      </c>
      <c r="G162" s="44"/>
      <c r="H162" s="44" t="s">
        <v>550</v>
      </c>
      <c r="I162" s="45">
        <v>15000</v>
      </c>
      <c r="J162" s="44"/>
      <c r="K162" s="42"/>
      <c r="L162" s="43" t="str">
        <f>IF($B162="OP",SUM($I162:$K162),"")</f>
        <v/>
      </c>
      <c r="M162" s="43">
        <f>IF($B162="HIS",SUM($I162:$K162),"")</f>
        <v>15000</v>
      </c>
      <c r="N162" s="43" t="str">
        <f>IF($B162="AH",SUM($I162:$K162),"")</f>
        <v/>
      </c>
      <c r="O162" s="43" t="str">
        <f>IF($B162="REC",SUM($I162:$K162),"")</f>
        <v/>
      </c>
    </row>
    <row r="163" spans="1:15" s="38" customFormat="1" ht="18" customHeight="1" x14ac:dyDescent="0.2">
      <c r="A163" s="7">
        <v>2021</v>
      </c>
      <c r="B163" s="44" t="s">
        <v>204</v>
      </c>
      <c r="C163" s="44" t="s">
        <v>551</v>
      </c>
      <c r="D163" s="4" t="s">
        <v>263</v>
      </c>
      <c r="E163" s="44" t="s">
        <v>551</v>
      </c>
      <c r="F163" s="45">
        <v>62500</v>
      </c>
      <c r="G163" s="44"/>
      <c r="H163" s="44" t="s">
        <v>551</v>
      </c>
      <c r="I163" s="45">
        <v>62500</v>
      </c>
      <c r="J163" s="44"/>
      <c r="K163" s="42"/>
      <c r="L163" s="43" t="str">
        <f>IF($B163="OP",SUM($I163:$K163),"")</f>
        <v/>
      </c>
      <c r="M163" s="43">
        <f>IF($B163="HIS",SUM($I163:$K163),"")</f>
        <v>62500</v>
      </c>
      <c r="N163" s="43" t="str">
        <f>IF($B163="AH",SUM($I163:$K163),"")</f>
        <v/>
      </c>
      <c r="O163" s="43" t="str">
        <f>IF($B163="REC",SUM($I163:$K163),"")</f>
        <v/>
      </c>
    </row>
    <row r="164" spans="1:15" s="38" customFormat="1" ht="18.75" customHeight="1" x14ac:dyDescent="0.2"/>
    <row r="165" spans="1:15" x14ac:dyDescent="0.2">
      <c r="H165" s="51"/>
      <c r="I165" s="52"/>
      <c r="J165" s="52"/>
      <c r="K165" s="52"/>
      <c r="L165" s="52"/>
      <c r="M165" s="52"/>
      <c r="N165" s="52"/>
      <c r="O165" s="52"/>
    </row>
    <row r="166" spans="1:15" x14ac:dyDescent="0.2">
      <c r="H166" s="51"/>
      <c r="I166" s="52"/>
      <c r="J166" s="52"/>
      <c r="K166" s="52"/>
      <c r="L166" s="52"/>
      <c r="M166" s="52"/>
      <c r="N166" s="52"/>
      <c r="O166" s="52"/>
    </row>
    <row r="167" spans="1:15" x14ac:dyDescent="0.2">
      <c r="H167" s="51"/>
      <c r="I167" s="52"/>
      <c r="J167" s="52"/>
      <c r="K167" s="52"/>
      <c r="L167" s="52"/>
      <c r="M167" s="52"/>
      <c r="N167" s="52"/>
      <c r="O167" s="52"/>
    </row>
    <row r="168" spans="1:15" x14ac:dyDescent="0.2">
      <c r="H168" s="51"/>
      <c r="I168" s="52"/>
      <c r="J168" s="52"/>
      <c r="K168" s="52"/>
      <c r="L168" s="52"/>
      <c r="M168" s="52"/>
      <c r="N168" s="52"/>
      <c r="O168" s="52"/>
    </row>
    <row r="169" spans="1:15" x14ac:dyDescent="0.2">
      <c r="H169" s="51"/>
      <c r="I169" s="52"/>
      <c r="J169" s="52"/>
      <c r="K169" s="52"/>
      <c r="L169" s="52"/>
      <c r="M169" s="52"/>
      <c r="N169" s="52"/>
      <c r="O169" s="52"/>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4"/>
  <sheetViews>
    <sheetView topLeftCell="F1" zoomScale="118" zoomScaleNormal="118" workbookViewId="0">
      <pane ySplit="900" topLeftCell="A193" activePane="bottomLeft"/>
      <selection activeCell="N1" sqref="N1:N1048576"/>
      <selection pane="bottomLeft" activeCell="A203" sqref="A203:XFD224"/>
    </sheetView>
  </sheetViews>
  <sheetFormatPr defaultRowHeight="12.75" x14ac:dyDescent="0.2"/>
  <cols>
    <col min="1" max="1" width="29.5703125" customWidth="1"/>
    <col min="2" max="2" width="12.7109375" style="2" customWidth="1"/>
    <col min="3" max="3" width="29.85546875" customWidth="1"/>
    <col min="4" max="4" width="23.5703125" customWidth="1"/>
    <col min="5" max="5" width="40.5703125" customWidth="1"/>
    <col min="6" max="6" width="19.7109375" customWidth="1"/>
    <col min="7" max="7" width="23.7109375" customWidth="1"/>
    <col min="8" max="8" width="37.7109375" style="1" customWidth="1"/>
    <col min="9" max="9" width="13.7109375" customWidth="1"/>
    <col min="10" max="10" width="11.5703125" customWidth="1"/>
    <col min="11" max="11" width="12.140625" customWidth="1"/>
    <col min="12" max="12" width="11.7109375" customWidth="1"/>
    <col min="13" max="13" width="12.28515625" customWidth="1"/>
    <col min="19" max="19" width="11" customWidth="1"/>
  </cols>
  <sheetData>
    <row r="1" spans="1:14" s="3" customFormat="1" ht="20.100000000000001" customHeight="1" x14ac:dyDescent="0.2">
      <c r="A1" s="3" t="s">
        <v>489</v>
      </c>
      <c r="B1" s="8" t="s">
        <v>149</v>
      </c>
      <c r="C1" s="3" t="s">
        <v>127</v>
      </c>
      <c r="D1" s="9" t="s">
        <v>0</v>
      </c>
      <c r="E1" s="3" t="s">
        <v>495</v>
      </c>
      <c r="F1" s="10" t="s">
        <v>142</v>
      </c>
      <c r="G1" s="11" t="s">
        <v>212</v>
      </c>
      <c r="H1" s="12" t="s">
        <v>345</v>
      </c>
      <c r="I1" s="3" t="s">
        <v>490</v>
      </c>
      <c r="J1" s="3" t="s">
        <v>99</v>
      </c>
      <c r="K1" s="3" t="s">
        <v>204</v>
      </c>
      <c r="L1" s="3" t="s">
        <v>208</v>
      </c>
      <c r="M1" s="3" t="s">
        <v>205</v>
      </c>
      <c r="N1" s="3" t="s">
        <v>322</v>
      </c>
    </row>
    <row r="2" spans="1:14" s="3" customFormat="1" ht="20.100000000000001" customHeight="1" x14ac:dyDescent="0.2">
      <c r="A2" s="10">
        <v>2003</v>
      </c>
      <c r="B2" s="4" t="s">
        <v>205</v>
      </c>
      <c r="C2" s="4" t="s">
        <v>14</v>
      </c>
      <c r="D2" s="4" t="s">
        <v>100</v>
      </c>
      <c r="E2" s="4" t="s">
        <v>143</v>
      </c>
      <c r="F2" s="5">
        <v>24000</v>
      </c>
      <c r="G2" s="13"/>
      <c r="H2" s="12" t="s">
        <v>354</v>
      </c>
      <c r="I2" s="14">
        <f t="shared" ref="I2:I21" si="0">+F2</f>
        <v>24000</v>
      </c>
      <c r="K2" s="14"/>
      <c r="M2" s="14">
        <f>+I2</f>
        <v>24000</v>
      </c>
    </row>
    <row r="3" spans="1:14" s="3" customFormat="1" ht="20.100000000000001" customHeight="1" x14ac:dyDescent="0.2">
      <c r="A3" s="10">
        <v>2003</v>
      </c>
      <c r="B3" s="4" t="s">
        <v>208</v>
      </c>
      <c r="C3" s="4" t="s">
        <v>148</v>
      </c>
      <c r="D3" s="4" t="s">
        <v>100</v>
      </c>
      <c r="E3" s="4" t="s">
        <v>93</v>
      </c>
      <c r="F3" s="5">
        <v>40000</v>
      </c>
      <c r="G3" s="13" t="s">
        <v>253</v>
      </c>
      <c r="H3" s="12" t="s">
        <v>355</v>
      </c>
      <c r="I3" s="14">
        <f t="shared" si="0"/>
        <v>40000</v>
      </c>
      <c r="L3" s="14">
        <f>+I3</f>
        <v>40000</v>
      </c>
    </row>
    <row r="4" spans="1:14" s="3" customFormat="1" ht="20.100000000000001" customHeight="1" x14ac:dyDescent="0.2">
      <c r="A4" s="10">
        <v>2003</v>
      </c>
      <c r="B4" s="4" t="s">
        <v>99</v>
      </c>
      <c r="C4" s="4" t="s">
        <v>15</v>
      </c>
      <c r="D4" s="4" t="s">
        <v>100</v>
      </c>
      <c r="E4" s="4" t="s">
        <v>16</v>
      </c>
      <c r="F4" s="5">
        <v>178000</v>
      </c>
      <c r="G4" s="13" t="s">
        <v>252</v>
      </c>
      <c r="H4" s="12" t="s">
        <v>346</v>
      </c>
      <c r="I4" s="14">
        <f t="shared" si="0"/>
        <v>178000</v>
      </c>
      <c r="J4" s="14">
        <f>+I4</f>
        <v>178000</v>
      </c>
    </row>
    <row r="5" spans="1:14" s="3" customFormat="1" ht="20.100000000000001" customHeight="1" x14ac:dyDescent="0.2">
      <c r="A5" s="10">
        <v>2003</v>
      </c>
      <c r="B5" s="4" t="s">
        <v>204</v>
      </c>
      <c r="C5" s="4" t="s">
        <v>4</v>
      </c>
      <c r="D5" s="4" t="s">
        <v>100</v>
      </c>
      <c r="E5" s="4" t="s">
        <v>145</v>
      </c>
      <c r="F5" s="5">
        <v>17100</v>
      </c>
      <c r="G5" s="13"/>
      <c r="H5" s="12" t="s">
        <v>352</v>
      </c>
      <c r="I5" s="14">
        <f t="shared" si="0"/>
        <v>17100</v>
      </c>
      <c r="K5" s="14">
        <f>+I5</f>
        <v>17100</v>
      </c>
    </row>
    <row r="6" spans="1:14" s="3" customFormat="1" ht="20.100000000000001" customHeight="1" x14ac:dyDescent="0.2">
      <c r="A6" s="10">
        <v>2003</v>
      </c>
      <c r="B6" s="4" t="s">
        <v>99</v>
      </c>
      <c r="C6" s="4" t="s">
        <v>3</v>
      </c>
      <c r="D6" s="4" t="s">
        <v>100</v>
      </c>
      <c r="E6" s="4" t="s">
        <v>102</v>
      </c>
      <c r="F6" s="5">
        <v>4200</v>
      </c>
      <c r="G6" s="13"/>
      <c r="H6" s="12" t="s">
        <v>347</v>
      </c>
      <c r="I6" s="14">
        <f t="shared" si="0"/>
        <v>4200</v>
      </c>
      <c r="J6" s="14">
        <f>+I6</f>
        <v>4200</v>
      </c>
    </row>
    <row r="7" spans="1:14" s="3" customFormat="1" ht="20.100000000000001" customHeight="1" x14ac:dyDescent="0.2">
      <c r="A7" s="10">
        <v>2003</v>
      </c>
      <c r="B7" s="4" t="s">
        <v>204</v>
      </c>
      <c r="C7" s="4" t="s">
        <v>88</v>
      </c>
      <c r="D7" s="4" t="s">
        <v>100</v>
      </c>
      <c r="E7" s="4" t="s">
        <v>174</v>
      </c>
      <c r="F7" s="5">
        <v>24000</v>
      </c>
      <c r="G7" s="13"/>
      <c r="H7" s="12" t="s">
        <v>351</v>
      </c>
      <c r="I7" s="14">
        <f t="shared" si="0"/>
        <v>24000</v>
      </c>
      <c r="K7" s="14">
        <f>+I7</f>
        <v>24000</v>
      </c>
    </row>
    <row r="8" spans="1:14" s="3" customFormat="1" ht="20.100000000000001" customHeight="1" x14ac:dyDescent="0.2">
      <c r="A8" s="10">
        <v>2003</v>
      </c>
      <c r="B8" s="4" t="s">
        <v>99</v>
      </c>
      <c r="C8" s="4" t="s">
        <v>1</v>
      </c>
      <c r="D8" s="4" t="s">
        <v>100</v>
      </c>
      <c r="E8" s="16" t="s">
        <v>254</v>
      </c>
      <c r="F8" s="5">
        <v>760585</v>
      </c>
      <c r="G8" s="13"/>
      <c r="H8" s="12" t="s">
        <v>348</v>
      </c>
      <c r="I8" s="14">
        <f t="shared" si="0"/>
        <v>760585</v>
      </c>
      <c r="J8" s="14">
        <f>+I8</f>
        <v>760585</v>
      </c>
    </row>
    <row r="9" spans="1:14" s="3" customFormat="1" ht="20.100000000000001" customHeight="1" x14ac:dyDescent="0.2">
      <c r="A9" s="10">
        <v>2003</v>
      </c>
      <c r="B9" s="4" t="s">
        <v>99</v>
      </c>
      <c r="C9" s="4" t="s">
        <v>2</v>
      </c>
      <c r="D9" s="4" t="s">
        <v>100</v>
      </c>
      <c r="E9" s="4" t="s">
        <v>101</v>
      </c>
      <c r="F9" s="5">
        <v>150000</v>
      </c>
      <c r="G9" s="13"/>
      <c r="H9" s="12" t="s">
        <v>349</v>
      </c>
      <c r="I9" s="14">
        <f t="shared" si="0"/>
        <v>150000</v>
      </c>
      <c r="J9" s="14">
        <f>+I9</f>
        <v>150000</v>
      </c>
    </row>
    <row r="10" spans="1:14" s="3" customFormat="1" ht="20.100000000000001" customHeight="1" x14ac:dyDescent="0.2">
      <c r="A10" s="10">
        <v>2003</v>
      </c>
      <c r="B10" s="4" t="s">
        <v>204</v>
      </c>
      <c r="C10" s="4" t="s">
        <v>5</v>
      </c>
      <c r="D10" s="4" t="s">
        <v>100</v>
      </c>
      <c r="E10" s="4" t="s">
        <v>103</v>
      </c>
      <c r="F10" s="5">
        <v>60257</v>
      </c>
      <c r="G10" s="13"/>
      <c r="H10" s="12" t="s">
        <v>353</v>
      </c>
      <c r="I10" s="14">
        <f t="shared" si="0"/>
        <v>60257</v>
      </c>
      <c r="K10" s="14">
        <f>+I10</f>
        <v>60257</v>
      </c>
    </row>
    <row r="11" spans="1:14" s="3" customFormat="1" ht="20.100000000000001" customHeight="1" x14ac:dyDescent="0.2">
      <c r="A11" s="10">
        <v>2003</v>
      </c>
      <c r="B11" s="4" t="s">
        <v>204</v>
      </c>
      <c r="C11" s="4" t="s">
        <v>92</v>
      </c>
      <c r="D11" s="4" t="s">
        <v>100</v>
      </c>
      <c r="E11" s="4" t="s">
        <v>144</v>
      </c>
      <c r="F11" s="5">
        <v>40000</v>
      </c>
      <c r="G11" s="13"/>
      <c r="H11" s="12" t="s">
        <v>350</v>
      </c>
      <c r="I11" s="14">
        <f t="shared" si="0"/>
        <v>40000</v>
      </c>
      <c r="K11" s="14">
        <f>+I11</f>
        <v>40000</v>
      </c>
    </row>
    <row r="12" spans="1:14" s="3" customFormat="1" ht="20.100000000000001" customHeight="1" x14ac:dyDescent="0.2">
      <c r="A12" s="7">
        <v>2004</v>
      </c>
      <c r="B12" s="4" t="s">
        <v>99</v>
      </c>
      <c r="C12" s="4" t="s">
        <v>271</v>
      </c>
      <c r="D12" s="4" t="s">
        <v>100</v>
      </c>
      <c r="E12" s="4" t="s">
        <v>272</v>
      </c>
      <c r="F12" s="5">
        <v>167000</v>
      </c>
      <c r="G12" s="6"/>
      <c r="H12" s="12" t="s">
        <v>359</v>
      </c>
      <c r="I12" s="14">
        <f t="shared" si="0"/>
        <v>167000</v>
      </c>
      <c r="J12" s="14">
        <f>+I12</f>
        <v>167000</v>
      </c>
    </row>
    <row r="13" spans="1:14" s="3" customFormat="1" ht="20.100000000000001" customHeight="1" x14ac:dyDescent="0.2">
      <c r="A13" s="7">
        <v>2004</v>
      </c>
      <c r="B13" s="4" t="s">
        <v>205</v>
      </c>
      <c r="C13" s="4" t="s">
        <v>17</v>
      </c>
      <c r="D13" s="4" t="s">
        <v>100</v>
      </c>
      <c r="E13" s="4" t="s">
        <v>18</v>
      </c>
      <c r="F13" s="5">
        <v>125000</v>
      </c>
      <c r="G13" s="13"/>
      <c r="H13" s="12" t="s">
        <v>358</v>
      </c>
      <c r="I13" s="14">
        <f t="shared" si="0"/>
        <v>125000</v>
      </c>
      <c r="M13" s="14">
        <f>+I13</f>
        <v>125000</v>
      </c>
    </row>
    <row r="14" spans="1:14" s="3" customFormat="1" ht="20.100000000000001" customHeight="1" x14ac:dyDescent="0.2">
      <c r="A14" s="7">
        <v>2004</v>
      </c>
      <c r="B14" s="4" t="s">
        <v>204</v>
      </c>
      <c r="C14" s="4" t="s">
        <v>88</v>
      </c>
      <c r="D14" s="4" t="s">
        <v>100</v>
      </c>
      <c r="E14" s="4" t="s">
        <v>193</v>
      </c>
      <c r="F14" s="5">
        <v>24000</v>
      </c>
      <c r="G14" s="13" t="s">
        <v>216</v>
      </c>
      <c r="H14" s="12" t="s">
        <v>356</v>
      </c>
      <c r="I14" s="14">
        <f t="shared" si="0"/>
        <v>24000</v>
      </c>
      <c r="K14" s="14">
        <f>+I14</f>
        <v>24000</v>
      </c>
    </row>
    <row r="15" spans="1:14" s="3" customFormat="1" ht="20.100000000000001" customHeight="1" x14ac:dyDescent="0.2">
      <c r="A15" s="7">
        <v>2004</v>
      </c>
      <c r="B15" s="4" t="s">
        <v>204</v>
      </c>
      <c r="C15" s="4" t="s">
        <v>6</v>
      </c>
      <c r="D15" s="4" t="s">
        <v>100</v>
      </c>
      <c r="E15" s="4" t="s">
        <v>104</v>
      </c>
      <c r="F15" s="5">
        <v>91500</v>
      </c>
      <c r="G15" s="6"/>
      <c r="H15" s="12" t="s">
        <v>360</v>
      </c>
      <c r="I15" s="14">
        <f t="shared" si="0"/>
        <v>91500</v>
      </c>
      <c r="K15" s="14">
        <f>+I15</f>
        <v>91500</v>
      </c>
    </row>
    <row r="16" spans="1:14" s="3" customFormat="1" ht="20.100000000000001" customHeight="1" x14ac:dyDescent="0.2">
      <c r="A16" s="7">
        <v>2004</v>
      </c>
      <c r="B16" s="4" t="s">
        <v>205</v>
      </c>
      <c r="C16" s="4" t="s">
        <v>19</v>
      </c>
      <c r="D16" s="4" t="s">
        <v>100</v>
      </c>
      <c r="E16" s="4" t="s">
        <v>20</v>
      </c>
      <c r="F16" s="5">
        <v>75000</v>
      </c>
      <c r="G16" s="13"/>
      <c r="H16" s="12" t="s">
        <v>357</v>
      </c>
      <c r="I16" s="14">
        <f t="shared" si="0"/>
        <v>75000</v>
      </c>
      <c r="M16" s="14">
        <f>+I16</f>
        <v>75000</v>
      </c>
    </row>
    <row r="17" spans="1:14" s="3" customFormat="1" ht="20.100000000000001" customHeight="1" x14ac:dyDescent="0.2">
      <c r="A17" s="7">
        <v>2004</v>
      </c>
      <c r="B17" s="4" t="s">
        <v>323</v>
      </c>
      <c r="C17" s="4" t="s">
        <v>255</v>
      </c>
      <c r="D17" s="4"/>
      <c r="E17" s="4"/>
      <c r="F17" s="5">
        <v>50000</v>
      </c>
      <c r="G17" s="4"/>
      <c r="H17" s="12"/>
      <c r="I17" s="14">
        <f t="shared" si="0"/>
        <v>50000</v>
      </c>
      <c r="N17" s="14">
        <f>+I17</f>
        <v>50000</v>
      </c>
    </row>
    <row r="18" spans="1:14" s="3" customFormat="1" ht="20.100000000000001" customHeight="1" x14ac:dyDescent="0.2">
      <c r="A18" s="7">
        <v>2004</v>
      </c>
      <c r="B18" s="4" t="s">
        <v>324</v>
      </c>
      <c r="C18" s="4" t="s">
        <v>256</v>
      </c>
      <c r="D18" s="4"/>
      <c r="E18" s="4"/>
      <c r="F18" s="5">
        <v>94800</v>
      </c>
      <c r="G18" s="4"/>
      <c r="H18" s="12"/>
      <c r="I18" s="14">
        <f t="shared" si="0"/>
        <v>94800</v>
      </c>
      <c r="L18" s="14">
        <f>+I18</f>
        <v>94800</v>
      </c>
    </row>
    <row r="19" spans="1:14" s="3" customFormat="1" ht="20.100000000000001" customHeight="1" x14ac:dyDescent="0.2">
      <c r="A19" s="7">
        <v>2004</v>
      </c>
      <c r="B19" s="4" t="s">
        <v>99</v>
      </c>
      <c r="C19" s="4" t="s">
        <v>270</v>
      </c>
      <c r="D19" s="17" t="s">
        <v>287</v>
      </c>
      <c r="E19" s="18" t="s">
        <v>288</v>
      </c>
      <c r="F19" s="19">
        <v>30000</v>
      </c>
      <c r="H19" s="12"/>
      <c r="I19" s="14">
        <f t="shared" si="0"/>
        <v>30000</v>
      </c>
      <c r="J19" s="14">
        <f>+I19</f>
        <v>30000</v>
      </c>
    </row>
    <row r="20" spans="1:14" s="3" customFormat="1" ht="20.100000000000001" customHeight="1" x14ac:dyDescent="0.2">
      <c r="A20" s="7">
        <v>2005</v>
      </c>
      <c r="B20" s="4" t="s">
        <v>205</v>
      </c>
      <c r="C20" s="4" t="s">
        <v>168</v>
      </c>
      <c r="D20" s="4" t="s">
        <v>100</v>
      </c>
      <c r="E20" s="4" t="s">
        <v>21</v>
      </c>
      <c r="F20" s="5">
        <v>35000</v>
      </c>
      <c r="G20" s="13"/>
      <c r="H20" s="12" t="s">
        <v>362</v>
      </c>
      <c r="I20" s="14">
        <f t="shared" si="0"/>
        <v>35000</v>
      </c>
      <c r="M20" s="14">
        <f>+I20</f>
        <v>35000</v>
      </c>
    </row>
    <row r="21" spans="1:14" s="3" customFormat="1" ht="20.100000000000001" customHeight="1" x14ac:dyDescent="0.2">
      <c r="A21" s="7">
        <v>2005</v>
      </c>
      <c r="B21" s="4" t="s">
        <v>204</v>
      </c>
      <c r="C21" s="4" t="s">
        <v>7</v>
      </c>
      <c r="D21" s="4" t="s">
        <v>100</v>
      </c>
      <c r="E21" s="4" t="s">
        <v>8</v>
      </c>
      <c r="F21" s="5">
        <v>42500</v>
      </c>
      <c r="G21" s="13"/>
      <c r="H21" s="12" t="s">
        <v>361</v>
      </c>
      <c r="I21" s="14">
        <f t="shared" si="0"/>
        <v>42500</v>
      </c>
      <c r="K21" s="14">
        <f>+I21</f>
        <v>42500</v>
      </c>
    </row>
    <row r="22" spans="1:14" s="3" customFormat="1" ht="20.100000000000001" customHeight="1" x14ac:dyDescent="0.2">
      <c r="A22" s="7">
        <v>2005</v>
      </c>
      <c r="B22" s="4" t="s">
        <v>205</v>
      </c>
      <c r="C22" s="4" t="s">
        <v>26</v>
      </c>
      <c r="D22" s="4" t="s">
        <v>100</v>
      </c>
      <c r="E22" s="4" t="s">
        <v>496</v>
      </c>
      <c r="F22" s="20" t="s">
        <v>279</v>
      </c>
      <c r="G22" s="21" t="s">
        <v>269</v>
      </c>
      <c r="H22" s="12" t="s">
        <v>363</v>
      </c>
      <c r="I22" s="14">
        <v>41250</v>
      </c>
      <c r="L22" s="4"/>
      <c r="M22" s="14">
        <f>+I22</f>
        <v>41250</v>
      </c>
    </row>
    <row r="23" spans="1:14" s="3" customFormat="1" ht="20.100000000000001" customHeight="1" x14ac:dyDescent="0.2">
      <c r="A23" s="7">
        <v>2005</v>
      </c>
      <c r="B23" s="4" t="s">
        <v>323</v>
      </c>
      <c r="C23" s="4" t="s">
        <v>255</v>
      </c>
      <c r="D23" s="4"/>
      <c r="E23" s="4"/>
      <c r="F23" s="5">
        <v>55000</v>
      </c>
      <c r="G23" s="4"/>
      <c r="H23" s="12"/>
      <c r="I23" s="14">
        <f t="shared" ref="I23:I46" si="1">+F23</f>
        <v>55000</v>
      </c>
      <c r="N23" s="14">
        <f>+I23</f>
        <v>55000</v>
      </c>
    </row>
    <row r="24" spans="1:14" s="3" customFormat="1" ht="20.100000000000001" customHeight="1" x14ac:dyDescent="0.2">
      <c r="A24" s="7">
        <v>2005</v>
      </c>
      <c r="B24" s="4" t="s">
        <v>324</v>
      </c>
      <c r="C24" s="4" t="s">
        <v>257</v>
      </c>
      <c r="D24" s="4"/>
      <c r="E24" s="4"/>
      <c r="F24" s="5">
        <v>130000</v>
      </c>
      <c r="G24" s="4"/>
      <c r="H24" s="12"/>
      <c r="I24" s="14">
        <f t="shared" si="1"/>
        <v>130000</v>
      </c>
      <c r="L24" s="14">
        <f>+I24</f>
        <v>130000</v>
      </c>
    </row>
    <row r="25" spans="1:14" s="3" customFormat="1" ht="20.100000000000001" customHeight="1" x14ac:dyDescent="0.2">
      <c r="A25" s="7">
        <v>2005</v>
      </c>
      <c r="B25" s="4" t="s">
        <v>324</v>
      </c>
      <c r="C25" s="4" t="s">
        <v>260</v>
      </c>
      <c r="D25" s="4"/>
      <c r="E25" s="4"/>
      <c r="F25" s="5">
        <v>778750</v>
      </c>
      <c r="G25" s="4"/>
      <c r="H25" s="12"/>
      <c r="I25" s="14">
        <f t="shared" si="1"/>
        <v>778750</v>
      </c>
    </row>
    <row r="26" spans="1:14" s="3" customFormat="1" ht="20.100000000000001" customHeight="1" x14ac:dyDescent="0.2">
      <c r="A26" s="7">
        <v>2005</v>
      </c>
      <c r="B26" s="4" t="s">
        <v>324</v>
      </c>
      <c r="C26" s="4" t="s">
        <v>258</v>
      </c>
      <c r="D26" s="4"/>
      <c r="E26" s="4"/>
      <c r="F26" s="5">
        <v>63500</v>
      </c>
      <c r="G26" s="4"/>
      <c r="H26" s="12"/>
      <c r="I26" s="14">
        <f t="shared" si="1"/>
        <v>63500</v>
      </c>
      <c r="K26" s="14">
        <f>+I26</f>
        <v>63500</v>
      </c>
    </row>
    <row r="27" spans="1:14" s="3" customFormat="1" ht="20.100000000000001" customHeight="1" x14ac:dyDescent="0.2">
      <c r="A27" s="7">
        <v>2005</v>
      </c>
      <c r="B27" s="4" t="s">
        <v>204</v>
      </c>
      <c r="C27" s="4" t="s">
        <v>278</v>
      </c>
      <c r="D27" s="17" t="s">
        <v>287</v>
      </c>
      <c r="E27" s="18" t="s">
        <v>288</v>
      </c>
      <c r="F27" s="19">
        <v>24000</v>
      </c>
      <c r="H27" s="12"/>
      <c r="I27" s="14">
        <f t="shared" si="1"/>
        <v>24000</v>
      </c>
      <c r="K27" s="14">
        <f>+I27</f>
        <v>24000</v>
      </c>
    </row>
    <row r="28" spans="1:14" s="3" customFormat="1" ht="20.100000000000001" customHeight="1" x14ac:dyDescent="0.2">
      <c r="A28" s="7">
        <v>2005</v>
      </c>
      <c r="B28" s="4" t="s">
        <v>324</v>
      </c>
      <c r="C28" s="4" t="s">
        <v>259</v>
      </c>
      <c r="D28" s="4"/>
      <c r="E28" s="4"/>
      <c r="F28" s="5">
        <v>130000</v>
      </c>
      <c r="G28" s="4"/>
      <c r="H28" s="12"/>
      <c r="I28" s="14">
        <f t="shared" si="1"/>
        <v>130000</v>
      </c>
      <c r="J28" s="14">
        <f>+I28</f>
        <v>130000</v>
      </c>
    </row>
    <row r="29" spans="1:14" s="3" customFormat="1" ht="20.100000000000001" customHeight="1" x14ac:dyDescent="0.2">
      <c r="A29" s="7">
        <v>2006</v>
      </c>
      <c r="B29" s="4" t="s">
        <v>204</v>
      </c>
      <c r="C29" s="4" t="s">
        <v>92</v>
      </c>
      <c r="D29" s="4" t="s">
        <v>100</v>
      </c>
      <c r="E29" s="4" t="s">
        <v>173</v>
      </c>
      <c r="F29" s="5">
        <v>22500</v>
      </c>
      <c r="G29" s="13" t="s">
        <v>218</v>
      </c>
      <c r="H29" s="12" t="s">
        <v>365</v>
      </c>
      <c r="I29" s="14">
        <f t="shared" si="1"/>
        <v>22500</v>
      </c>
      <c r="K29" s="14">
        <f>+I29</f>
        <v>22500</v>
      </c>
    </row>
    <row r="30" spans="1:14" s="3" customFormat="1" ht="20.100000000000001" customHeight="1" x14ac:dyDescent="0.2">
      <c r="A30" s="7">
        <v>2006</v>
      </c>
      <c r="B30" s="4" t="s">
        <v>205</v>
      </c>
      <c r="C30" s="4" t="s">
        <v>23</v>
      </c>
      <c r="D30" s="4" t="s">
        <v>100</v>
      </c>
      <c r="E30" s="4" t="s">
        <v>96</v>
      </c>
      <c r="F30" s="5">
        <v>120000</v>
      </c>
      <c r="G30" s="13"/>
      <c r="H30" s="12" t="s">
        <v>370</v>
      </c>
      <c r="I30" s="14">
        <f t="shared" si="1"/>
        <v>120000</v>
      </c>
      <c r="M30" s="14">
        <f>+I30</f>
        <v>120000</v>
      </c>
    </row>
    <row r="31" spans="1:14" s="3" customFormat="1" ht="20.100000000000001" customHeight="1" x14ac:dyDescent="0.2">
      <c r="A31" s="7">
        <v>2006</v>
      </c>
      <c r="B31" s="4" t="s">
        <v>205</v>
      </c>
      <c r="C31" s="4" t="s">
        <v>24</v>
      </c>
      <c r="D31" s="25" t="s">
        <v>232</v>
      </c>
      <c r="E31" s="4" t="s">
        <v>105</v>
      </c>
      <c r="F31" s="19">
        <v>30000</v>
      </c>
      <c r="G31" s="26" t="s">
        <v>220</v>
      </c>
      <c r="H31" s="12" t="s">
        <v>374</v>
      </c>
      <c r="I31" s="14">
        <f t="shared" si="1"/>
        <v>30000</v>
      </c>
      <c r="M31" s="14">
        <f>+I31</f>
        <v>30000</v>
      </c>
    </row>
    <row r="32" spans="1:14" s="3" customFormat="1" ht="20.100000000000001" customHeight="1" x14ac:dyDescent="0.2">
      <c r="A32" s="7">
        <v>2006</v>
      </c>
      <c r="B32" s="4" t="s">
        <v>205</v>
      </c>
      <c r="C32" s="4" t="s">
        <v>91</v>
      </c>
      <c r="D32" s="4" t="s">
        <v>100</v>
      </c>
      <c r="E32" s="4" t="s">
        <v>194</v>
      </c>
      <c r="F32" s="5">
        <v>60000</v>
      </c>
      <c r="G32" s="13"/>
      <c r="H32" s="12" t="s">
        <v>371</v>
      </c>
      <c r="I32" s="14">
        <f t="shared" si="1"/>
        <v>60000</v>
      </c>
      <c r="M32" s="14">
        <f>+I32</f>
        <v>60000</v>
      </c>
    </row>
    <row r="33" spans="1:14" s="3" customFormat="1" ht="20.100000000000001" customHeight="1" x14ac:dyDescent="0.2">
      <c r="A33" s="7">
        <v>2006</v>
      </c>
      <c r="B33" s="4" t="s">
        <v>204</v>
      </c>
      <c r="C33" s="4" t="s">
        <v>164</v>
      </c>
      <c r="D33" s="4" t="s">
        <v>100</v>
      </c>
      <c r="E33" s="4" t="s">
        <v>195</v>
      </c>
      <c r="F33" s="5">
        <v>6000</v>
      </c>
      <c r="G33" s="13" t="s">
        <v>217</v>
      </c>
      <c r="H33" s="12" t="s">
        <v>373</v>
      </c>
      <c r="I33" s="14">
        <f t="shared" si="1"/>
        <v>6000</v>
      </c>
      <c r="K33" s="14">
        <f>+I33</f>
        <v>6000</v>
      </c>
    </row>
    <row r="34" spans="1:14" s="3" customFormat="1" ht="20.100000000000001" customHeight="1" x14ac:dyDescent="0.2">
      <c r="A34" s="7">
        <v>2006</v>
      </c>
      <c r="B34" s="16" t="s">
        <v>99</v>
      </c>
      <c r="C34" s="4" t="s">
        <v>25</v>
      </c>
      <c r="D34" s="4" t="s">
        <v>100</v>
      </c>
      <c r="E34" s="4" t="s">
        <v>491</v>
      </c>
      <c r="F34" s="5">
        <v>595000</v>
      </c>
      <c r="G34" s="13"/>
      <c r="H34" s="12" t="s">
        <v>372</v>
      </c>
      <c r="I34" s="14">
        <f t="shared" si="1"/>
        <v>595000</v>
      </c>
      <c r="J34" s="14">
        <f>+I34</f>
        <v>595000</v>
      </c>
    </row>
    <row r="35" spans="1:14" s="3" customFormat="1" ht="20.100000000000001" customHeight="1" x14ac:dyDescent="0.2">
      <c r="A35" s="7">
        <v>2006</v>
      </c>
      <c r="B35" s="4" t="s">
        <v>204</v>
      </c>
      <c r="C35" s="4" t="s">
        <v>7</v>
      </c>
      <c r="D35" s="4" t="s">
        <v>100</v>
      </c>
      <c r="E35" s="4" t="s">
        <v>497</v>
      </c>
      <c r="F35" s="24" t="s">
        <v>280</v>
      </c>
      <c r="G35" s="13"/>
      <c r="H35" s="12" t="s">
        <v>366</v>
      </c>
      <c r="I35" s="14" t="str">
        <f t="shared" si="1"/>
        <v>26,196-DOR 26,500-ATM</v>
      </c>
      <c r="K35" s="14" t="str">
        <f>+I35</f>
        <v>26,196-DOR 26,500-ATM</v>
      </c>
    </row>
    <row r="36" spans="1:14" s="3" customFormat="1" ht="20.100000000000001" customHeight="1" x14ac:dyDescent="0.2">
      <c r="A36" s="7">
        <v>2006</v>
      </c>
      <c r="B36" s="4" t="s">
        <v>205</v>
      </c>
      <c r="C36" s="4" t="s">
        <v>165</v>
      </c>
      <c r="D36" s="4" t="s">
        <v>100</v>
      </c>
      <c r="E36" s="4" t="s">
        <v>22</v>
      </c>
      <c r="F36" s="5">
        <v>44800</v>
      </c>
      <c r="G36" s="13"/>
      <c r="H36" s="12" t="s">
        <v>369</v>
      </c>
      <c r="I36" s="14">
        <f t="shared" si="1"/>
        <v>44800</v>
      </c>
      <c r="M36" s="14">
        <f>+I36</f>
        <v>44800</v>
      </c>
    </row>
    <row r="37" spans="1:14" s="3" customFormat="1" ht="20.100000000000001" customHeight="1" x14ac:dyDescent="0.2">
      <c r="A37" s="7">
        <v>2006</v>
      </c>
      <c r="B37" s="4" t="s">
        <v>204</v>
      </c>
      <c r="C37" s="4" t="s">
        <v>12</v>
      </c>
      <c r="D37" s="4" t="s">
        <v>100</v>
      </c>
      <c r="E37" s="4" t="s">
        <v>13</v>
      </c>
      <c r="F37" s="5">
        <v>132500</v>
      </c>
      <c r="G37" s="13"/>
      <c r="H37" s="12" t="s">
        <v>367</v>
      </c>
      <c r="I37" s="14">
        <f t="shared" si="1"/>
        <v>132500</v>
      </c>
      <c r="K37" s="14">
        <f>+I37</f>
        <v>132500</v>
      </c>
    </row>
    <row r="38" spans="1:14" s="3" customFormat="1" ht="20.100000000000001" customHeight="1" x14ac:dyDescent="0.2">
      <c r="A38" s="7">
        <v>2006</v>
      </c>
      <c r="B38" s="4" t="s">
        <v>204</v>
      </c>
      <c r="C38" s="4" t="s">
        <v>169</v>
      </c>
      <c r="D38" s="4" t="s">
        <v>100</v>
      </c>
      <c r="E38" s="4" t="s">
        <v>11</v>
      </c>
      <c r="F38" s="5">
        <v>45500</v>
      </c>
      <c r="G38" s="13" t="s">
        <v>219</v>
      </c>
      <c r="H38" s="12" t="s">
        <v>368</v>
      </c>
      <c r="I38" s="14">
        <f t="shared" si="1"/>
        <v>45500</v>
      </c>
      <c r="K38" s="14">
        <f>+I38</f>
        <v>45500</v>
      </c>
    </row>
    <row r="39" spans="1:14" s="3" customFormat="1" ht="20.100000000000001" customHeight="1" x14ac:dyDescent="0.2">
      <c r="A39" s="7">
        <v>2006</v>
      </c>
      <c r="B39" s="4" t="s">
        <v>204</v>
      </c>
      <c r="C39" s="4" t="s">
        <v>172</v>
      </c>
      <c r="D39" s="4" t="s">
        <v>100</v>
      </c>
      <c r="E39" s="4" t="s">
        <v>9</v>
      </c>
      <c r="F39" s="5">
        <v>20300</v>
      </c>
      <c r="G39" s="13"/>
      <c r="H39" s="12" t="s">
        <v>364</v>
      </c>
      <c r="I39" s="14">
        <f t="shared" si="1"/>
        <v>20300</v>
      </c>
      <c r="K39" s="14">
        <f>+I39</f>
        <v>20300</v>
      </c>
    </row>
    <row r="40" spans="1:14" s="3" customFormat="1" ht="20.100000000000001" customHeight="1" x14ac:dyDescent="0.2">
      <c r="A40" s="7">
        <v>2006</v>
      </c>
      <c r="B40" s="4" t="s">
        <v>208</v>
      </c>
      <c r="C40" s="4" t="s">
        <v>34</v>
      </c>
      <c r="D40" s="25" t="s">
        <v>232</v>
      </c>
      <c r="E40" s="18" t="s">
        <v>294</v>
      </c>
      <c r="F40" s="19">
        <v>50000</v>
      </c>
      <c r="G40" s="6"/>
      <c r="H40" s="12" t="s">
        <v>375</v>
      </c>
      <c r="I40" s="14">
        <f t="shared" si="1"/>
        <v>50000</v>
      </c>
      <c r="L40" s="14">
        <f>+I40</f>
        <v>50000</v>
      </c>
    </row>
    <row r="41" spans="1:14" s="3" customFormat="1" ht="20.100000000000001" customHeight="1" x14ac:dyDescent="0.2">
      <c r="A41" s="7">
        <v>2006</v>
      </c>
      <c r="B41" s="4" t="s">
        <v>323</v>
      </c>
      <c r="C41" s="4" t="s">
        <v>255</v>
      </c>
      <c r="D41" s="4"/>
      <c r="E41" s="4"/>
      <c r="F41" s="5">
        <v>65000</v>
      </c>
      <c r="G41" s="4"/>
      <c r="H41" s="12"/>
      <c r="I41" s="14">
        <f t="shared" si="1"/>
        <v>65000</v>
      </c>
      <c r="N41" s="14">
        <f>+I41</f>
        <v>65000</v>
      </c>
    </row>
    <row r="42" spans="1:14" s="3" customFormat="1" ht="20.100000000000001" customHeight="1" x14ac:dyDescent="0.2">
      <c r="A42" s="7">
        <v>2006</v>
      </c>
      <c r="B42" s="4" t="s">
        <v>208</v>
      </c>
      <c r="C42" s="16" t="s">
        <v>292</v>
      </c>
      <c r="D42" s="22" t="s">
        <v>287</v>
      </c>
      <c r="E42" s="23" t="s">
        <v>293</v>
      </c>
      <c r="F42" s="19">
        <v>100000</v>
      </c>
      <c r="H42" s="12"/>
      <c r="I42" s="14">
        <f t="shared" si="1"/>
        <v>100000</v>
      </c>
      <c r="L42" s="14">
        <f>+I42</f>
        <v>100000</v>
      </c>
    </row>
    <row r="43" spans="1:14" s="3" customFormat="1" ht="20.100000000000001" customHeight="1" x14ac:dyDescent="0.2">
      <c r="A43" s="7">
        <v>2007</v>
      </c>
      <c r="B43" s="4" t="s">
        <v>206</v>
      </c>
      <c r="C43" s="4" t="s">
        <v>123</v>
      </c>
      <c r="D43" s="4" t="s">
        <v>100</v>
      </c>
      <c r="E43" s="4" t="s">
        <v>97</v>
      </c>
      <c r="F43" s="5">
        <v>18000</v>
      </c>
      <c r="G43" s="13" t="s">
        <v>223</v>
      </c>
      <c r="H43" s="12" t="s">
        <v>379</v>
      </c>
      <c r="I43" s="14">
        <f t="shared" si="1"/>
        <v>18000</v>
      </c>
      <c r="L43" s="14">
        <f>+I43</f>
        <v>18000</v>
      </c>
    </row>
    <row r="44" spans="1:14" s="3" customFormat="1" ht="20.100000000000001" customHeight="1" x14ac:dyDescent="0.2">
      <c r="A44" s="7">
        <v>2007</v>
      </c>
      <c r="B44" s="4" t="s">
        <v>205</v>
      </c>
      <c r="C44" s="4" t="s">
        <v>170</v>
      </c>
      <c r="D44" s="4" t="s">
        <v>100</v>
      </c>
      <c r="E44" s="4" t="s">
        <v>30</v>
      </c>
      <c r="F44" s="5">
        <v>57500</v>
      </c>
      <c r="G44" s="13" t="s">
        <v>224</v>
      </c>
      <c r="H44" s="12" t="s">
        <v>380</v>
      </c>
      <c r="I44" s="14">
        <f t="shared" si="1"/>
        <v>57500</v>
      </c>
      <c r="M44" s="14">
        <f>+I44</f>
        <v>57500</v>
      </c>
    </row>
    <row r="45" spans="1:14" s="3" customFormat="1" ht="20.100000000000001" customHeight="1" x14ac:dyDescent="0.2">
      <c r="A45" s="7">
        <v>2007</v>
      </c>
      <c r="B45" s="4" t="s">
        <v>205</v>
      </c>
      <c r="C45" s="4" t="s">
        <v>28</v>
      </c>
      <c r="D45" s="4" t="s">
        <v>100</v>
      </c>
      <c r="E45" s="4" t="s">
        <v>29</v>
      </c>
      <c r="F45" s="5">
        <v>100000</v>
      </c>
      <c r="G45" s="21" t="s">
        <v>221</v>
      </c>
      <c r="H45" s="12" t="s">
        <v>377</v>
      </c>
      <c r="I45" s="14">
        <f t="shared" si="1"/>
        <v>100000</v>
      </c>
      <c r="M45" s="14">
        <f>+I45</f>
        <v>100000</v>
      </c>
    </row>
    <row r="46" spans="1:14" s="3" customFormat="1" ht="20.100000000000001" customHeight="1" x14ac:dyDescent="0.2">
      <c r="A46" s="7">
        <v>2007</v>
      </c>
      <c r="B46" s="4" t="s">
        <v>204</v>
      </c>
      <c r="C46" s="4" t="s">
        <v>162</v>
      </c>
      <c r="D46" s="4" t="s">
        <v>100</v>
      </c>
      <c r="E46" s="4" t="s">
        <v>147</v>
      </c>
      <c r="F46" s="5">
        <v>5000</v>
      </c>
      <c r="G46" s="13" t="s">
        <v>226</v>
      </c>
      <c r="H46" s="12" t="s">
        <v>383</v>
      </c>
      <c r="I46" s="14">
        <f t="shared" si="1"/>
        <v>5000</v>
      </c>
      <c r="K46" s="14">
        <f>+I46</f>
        <v>5000</v>
      </c>
    </row>
    <row r="47" spans="1:14" s="3" customFormat="1" ht="20.100000000000001" customHeight="1" x14ac:dyDescent="0.2">
      <c r="A47" s="7">
        <v>2007</v>
      </c>
      <c r="B47" s="4" t="s">
        <v>205</v>
      </c>
      <c r="C47" s="4" t="s">
        <v>27</v>
      </c>
      <c r="D47" s="4" t="s">
        <v>100</v>
      </c>
      <c r="E47" s="16" t="s">
        <v>494</v>
      </c>
      <c r="F47" s="27" t="s">
        <v>281</v>
      </c>
      <c r="G47" s="13"/>
      <c r="H47" s="12" t="s">
        <v>376</v>
      </c>
      <c r="I47" s="14">
        <v>255000</v>
      </c>
      <c r="M47" s="14">
        <f>+I47</f>
        <v>255000</v>
      </c>
    </row>
    <row r="48" spans="1:14" s="3" customFormat="1" ht="20.100000000000001" customHeight="1" x14ac:dyDescent="0.2">
      <c r="A48" s="7">
        <v>2007</v>
      </c>
      <c r="B48" s="4" t="s">
        <v>204</v>
      </c>
      <c r="C48" s="4" t="s">
        <v>32</v>
      </c>
      <c r="D48" s="4" t="s">
        <v>100</v>
      </c>
      <c r="E48" s="4" t="s">
        <v>33</v>
      </c>
      <c r="F48" s="5">
        <v>135200</v>
      </c>
      <c r="G48" s="13" t="s">
        <v>228</v>
      </c>
      <c r="H48" s="12" t="s">
        <v>385</v>
      </c>
      <c r="I48" s="14">
        <f t="shared" ref="I48:I79" si="2">+F48</f>
        <v>135200</v>
      </c>
      <c r="K48" s="14">
        <f>+I48</f>
        <v>135200</v>
      </c>
    </row>
    <row r="49" spans="1:14" s="3" customFormat="1" ht="20.100000000000001" customHeight="1" x14ac:dyDescent="0.2">
      <c r="A49" s="7">
        <v>2007</v>
      </c>
      <c r="B49" s="4" t="s">
        <v>204</v>
      </c>
      <c r="C49" s="4" t="s">
        <v>47</v>
      </c>
      <c r="D49" s="4" t="s">
        <v>100</v>
      </c>
      <c r="E49" s="4" t="s">
        <v>89</v>
      </c>
      <c r="F49" s="5">
        <v>40000</v>
      </c>
      <c r="G49" s="13"/>
      <c r="H49" s="12" t="s">
        <v>386</v>
      </c>
      <c r="I49" s="14">
        <f t="shared" si="2"/>
        <v>40000</v>
      </c>
      <c r="K49" s="14">
        <f>+I49</f>
        <v>40000</v>
      </c>
    </row>
    <row r="50" spans="1:14" s="3" customFormat="1" ht="20.100000000000001" customHeight="1" x14ac:dyDescent="0.2">
      <c r="A50" s="7">
        <v>2007</v>
      </c>
      <c r="B50" s="4" t="s">
        <v>204</v>
      </c>
      <c r="C50" s="4" t="s">
        <v>161</v>
      </c>
      <c r="D50" s="4" t="s">
        <v>100</v>
      </c>
      <c r="E50" s="4" t="s">
        <v>146</v>
      </c>
      <c r="F50" s="5">
        <v>11000</v>
      </c>
      <c r="G50" s="13" t="s">
        <v>227</v>
      </c>
      <c r="H50" s="12" t="s">
        <v>384</v>
      </c>
      <c r="I50" s="14">
        <f t="shared" si="2"/>
        <v>11000</v>
      </c>
      <c r="K50" s="14">
        <f>+I50</f>
        <v>11000</v>
      </c>
    </row>
    <row r="51" spans="1:14" s="3" customFormat="1" ht="20.100000000000001" customHeight="1" x14ac:dyDescent="0.2">
      <c r="A51" s="7">
        <v>2007</v>
      </c>
      <c r="B51" s="4" t="s">
        <v>205</v>
      </c>
      <c r="C51" s="4" t="s">
        <v>171</v>
      </c>
      <c r="D51" s="4" t="s">
        <v>100</v>
      </c>
      <c r="E51" s="4" t="s">
        <v>31</v>
      </c>
      <c r="F51" s="5">
        <v>136000</v>
      </c>
      <c r="G51" s="13" t="s">
        <v>225</v>
      </c>
      <c r="H51" s="12" t="s">
        <v>382</v>
      </c>
      <c r="I51" s="14">
        <f t="shared" si="2"/>
        <v>136000</v>
      </c>
      <c r="M51" s="14">
        <f>+I51</f>
        <v>136000</v>
      </c>
    </row>
    <row r="52" spans="1:14" s="3" customFormat="1" ht="20.100000000000001" customHeight="1" x14ac:dyDescent="0.2">
      <c r="A52" s="7">
        <v>2007</v>
      </c>
      <c r="B52" s="4" t="s">
        <v>204</v>
      </c>
      <c r="C52" s="4" t="s">
        <v>163</v>
      </c>
      <c r="D52" s="4" t="s">
        <v>100</v>
      </c>
      <c r="E52" s="4" t="s">
        <v>128</v>
      </c>
      <c r="F52" s="5">
        <v>10000</v>
      </c>
      <c r="G52" s="6"/>
      <c r="H52" s="12" t="s">
        <v>381</v>
      </c>
      <c r="I52" s="14">
        <f t="shared" si="2"/>
        <v>10000</v>
      </c>
      <c r="K52" s="14">
        <f>+I52</f>
        <v>10000</v>
      </c>
    </row>
    <row r="53" spans="1:14" s="3" customFormat="1" ht="20.100000000000001" customHeight="1" x14ac:dyDescent="0.2">
      <c r="A53" s="7">
        <v>2007</v>
      </c>
      <c r="B53" s="4" t="s">
        <v>206</v>
      </c>
      <c r="C53" s="4" t="s">
        <v>261</v>
      </c>
      <c r="D53" s="4" t="s">
        <v>100</v>
      </c>
      <c r="E53" s="4" t="s">
        <v>90</v>
      </c>
      <c r="F53" s="5">
        <v>15000</v>
      </c>
      <c r="G53" s="13" t="s">
        <v>222</v>
      </c>
      <c r="H53" s="12" t="s">
        <v>378</v>
      </c>
      <c r="I53" s="14">
        <f t="shared" si="2"/>
        <v>15000</v>
      </c>
      <c r="L53" s="14">
        <f>+I53</f>
        <v>15000</v>
      </c>
    </row>
    <row r="54" spans="1:14" s="3" customFormat="1" ht="20.100000000000001" customHeight="1" x14ac:dyDescent="0.2">
      <c r="A54" s="7">
        <v>2007</v>
      </c>
      <c r="B54" s="4" t="s">
        <v>323</v>
      </c>
      <c r="C54" s="4" t="s">
        <v>255</v>
      </c>
      <c r="D54" s="4"/>
      <c r="E54" s="4"/>
      <c r="F54" s="5">
        <v>77000</v>
      </c>
      <c r="G54" s="4"/>
      <c r="H54" s="12"/>
      <c r="I54" s="14">
        <f t="shared" si="2"/>
        <v>77000</v>
      </c>
      <c r="N54" s="14">
        <f>+I54</f>
        <v>77000</v>
      </c>
    </row>
    <row r="55" spans="1:14" s="3" customFormat="1" ht="20.100000000000001" customHeight="1" x14ac:dyDescent="0.2">
      <c r="A55" s="7">
        <v>2007</v>
      </c>
      <c r="B55" s="4" t="s">
        <v>324</v>
      </c>
      <c r="C55" s="4" t="s">
        <v>257</v>
      </c>
      <c r="D55" s="4"/>
      <c r="E55" s="4"/>
      <c r="F55" s="5">
        <v>157000</v>
      </c>
      <c r="G55" s="4"/>
      <c r="H55" s="12"/>
      <c r="I55" s="14">
        <f t="shared" si="2"/>
        <v>157000</v>
      </c>
      <c r="L55" s="14">
        <f>+I55</f>
        <v>157000</v>
      </c>
    </row>
    <row r="56" spans="1:14" s="3" customFormat="1" ht="20.100000000000001" customHeight="1" x14ac:dyDescent="0.2">
      <c r="A56" s="7">
        <v>2007</v>
      </c>
      <c r="B56" s="4" t="s">
        <v>99</v>
      </c>
      <c r="C56" s="4" t="s">
        <v>273</v>
      </c>
      <c r="D56" s="17" t="s">
        <v>287</v>
      </c>
      <c r="E56" s="18" t="s">
        <v>293</v>
      </c>
      <c r="F56" s="19">
        <v>15000</v>
      </c>
      <c r="G56" s="7"/>
      <c r="H56" s="12"/>
      <c r="I56" s="14">
        <f t="shared" si="2"/>
        <v>15000</v>
      </c>
      <c r="J56" s="14">
        <f>+I56</f>
        <v>15000</v>
      </c>
    </row>
    <row r="57" spans="1:14" s="3" customFormat="1" ht="20.100000000000001" customHeight="1" x14ac:dyDescent="0.2">
      <c r="A57" s="7">
        <v>2007</v>
      </c>
      <c r="B57" s="4" t="s">
        <v>324</v>
      </c>
      <c r="C57" s="4" t="s">
        <v>259</v>
      </c>
      <c r="D57" s="4"/>
      <c r="E57" s="4"/>
      <c r="F57" s="5">
        <v>157000</v>
      </c>
      <c r="G57" s="4"/>
      <c r="H57" s="12"/>
      <c r="I57" s="14">
        <f t="shared" si="2"/>
        <v>157000</v>
      </c>
      <c r="J57" s="14">
        <f>+I57</f>
        <v>157000</v>
      </c>
    </row>
    <row r="58" spans="1:14" s="3" customFormat="1" ht="20.100000000000001" customHeight="1" x14ac:dyDescent="0.2">
      <c r="A58" s="7">
        <v>2008</v>
      </c>
      <c r="B58" s="4" t="s">
        <v>205</v>
      </c>
      <c r="C58" s="4" t="s">
        <v>35</v>
      </c>
      <c r="D58" s="4" t="s">
        <v>100</v>
      </c>
      <c r="E58" s="16" t="s">
        <v>119</v>
      </c>
      <c r="F58" s="5">
        <v>550000</v>
      </c>
      <c r="G58" s="13" t="s">
        <v>231</v>
      </c>
      <c r="H58" s="12" t="s">
        <v>389</v>
      </c>
      <c r="I58" s="14">
        <f t="shared" si="2"/>
        <v>550000</v>
      </c>
      <c r="M58" s="14">
        <f>+I58</f>
        <v>550000</v>
      </c>
    </row>
    <row r="59" spans="1:14" s="3" customFormat="1" ht="20.100000000000001" customHeight="1" x14ac:dyDescent="0.2">
      <c r="A59" s="7">
        <v>2008</v>
      </c>
      <c r="B59" s="4" t="s">
        <v>206</v>
      </c>
      <c r="C59" s="4" t="s">
        <v>87</v>
      </c>
      <c r="D59" s="4" t="s">
        <v>100</v>
      </c>
      <c r="E59" s="4" t="s">
        <v>177</v>
      </c>
      <c r="F59" s="5">
        <v>72000</v>
      </c>
      <c r="G59" s="13" t="s">
        <v>234</v>
      </c>
      <c r="H59" s="12" t="s">
        <v>391</v>
      </c>
      <c r="I59" s="14">
        <f t="shared" si="2"/>
        <v>72000</v>
      </c>
      <c r="L59" s="14">
        <f>+I59</f>
        <v>72000</v>
      </c>
    </row>
    <row r="60" spans="1:14" s="3" customFormat="1" ht="20.100000000000001" customHeight="1" x14ac:dyDescent="0.2">
      <c r="A60" s="7">
        <v>2008</v>
      </c>
      <c r="B60" s="16" t="s">
        <v>203</v>
      </c>
      <c r="C60" s="4" t="s">
        <v>10</v>
      </c>
      <c r="D60" s="4" t="s">
        <v>100</v>
      </c>
      <c r="E60" s="16" t="s">
        <v>289</v>
      </c>
      <c r="F60" s="20">
        <v>344000</v>
      </c>
      <c r="G60" s="6"/>
      <c r="H60" s="12" t="s">
        <v>392</v>
      </c>
      <c r="I60" s="14">
        <f t="shared" si="2"/>
        <v>344000</v>
      </c>
      <c r="K60" s="3">
        <v>50000</v>
      </c>
      <c r="M60" s="3">
        <v>294000</v>
      </c>
    </row>
    <row r="61" spans="1:14" s="3" customFormat="1" ht="20.100000000000001" customHeight="1" x14ac:dyDescent="0.2">
      <c r="A61" s="7">
        <v>2008</v>
      </c>
      <c r="B61" s="4" t="s">
        <v>204</v>
      </c>
      <c r="C61" s="4" t="s">
        <v>47</v>
      </c>
      <c r="D61" s="4" t="s">
        <v>100</v>
      </c>
      <c r="E61" s="4" t="s">
        <v>176</v>
      </c>
      <c r="F61" s="5">
        <v>40000</v>
      </c>
      <c r="G61" s="13"/>
      <c r="H61" s="12" t="s">
        <v>387</v>
      </c>
      <c r="I61" s="14">
        <f t="shared" si="2"/>
        <v>40000</v>
      </c>
      <c r="K61" s="14">
        <f>+I61</f>
        <v>40000</v>
      </c>
    </row>
    <row r="62" spans="1:14" s="3" customFormat="1" ht="20.100000000000001" customHeight="1" x14ac:dyDescent="0.2">
      <c r="A62" s="7">
        <v>2008</v>
      </c>
      <c r="B62" s="4" t="s">
        <v>204</v>
      </c>
      <c r="C62" s="4" t="s">
        <v>88</v>
      </c>
      <c r="D62" s="25" t="s">
        <v>232</v>
      </c>
      <c r="E62" s="4" t="s">
        <v>175</v>
      </c>
      <c r="F62" s="19">
        <v>18000</v>
      </c>
      <c r="G62" s="26" t="s">
        <v>230</v>
      </c>
      <c r="H62" s="12" t="s">
        <v>390</v>
      </c>
      <c r="I62" s="14">
        <f t="shared" si="2"/>
        <v>18000</v>
      </c>
      <c r="K62" s="14">
        <f>+I62</f>
        <v>18000</v>
      </c>
    </row>
    <row r="63" spans="1:14" s="3" customFormat="1" ht="20.100000000000001" customHeight="1" x14ac:dyDescent="0.2">
      <c r="A63" s="7">
        <v>2008</v>
      </c>
      <c r="B63" s="4" t="s">
        <v>99</v>
      </c>
      <c r="C63" s="4" t="s">
        <v>27</v>
      </c>
      <c r="D63" s="4" t="s">
        <v>263</v>
      </c>
      <c r="E63" s="4" t="s">
        <v>118</v>
      </c>
      <c r="F63" s="5">
        <v>236500</v>
      </c>
      <c r="G63" s="13"/>
      <c r="H63" s="12" t="s">
        <v>393</v>
      </c>
      <c r="I63" s="14">
        <f t="shared" si="2"/>
        <v>236500</v>
      </c>
      <c r="J63" s="3">
        <f>I63</f>
        <v>236500</v>
      </c>
    </row>
    <row r="64" spans="1:14" s="3" customFormat="1" ht="20.100000000000001" customHeight="1" x14ac:dyDescent="0.2">
      <c r="A64" s="7">
        <v>2008</v>
      </c>
      <c r="B64" s="4" t="s">
        <v>204</v>
      </c>
      <c r="C64" s="4" t="s">
        <v>6</v>
      </c>
      <c r="D64" s="4" t="s">
        <v>100</v>
      </c>
      <c r="E64" s="4" t="s">
        <v>98</v>
      </c>
      <c r="F64" s="5">
        <v>57132</v>
      </c>
      <c r="G64" s="13" t="s">
        <v>229</v>
      </c>
      <c r="H64" s="12" t="s">
        <v>388</v>
      </c>
      <c r="I64" s="14">
        <f t="shared" si="2"/>
        <v>57132</v>
      </c>
      <c r="K64" s="14">
        <f>+I64</f>
        <v>57132</v>
      </c>
    </row>
    <row r="65" spans="1:14" s="3" customFormat="1" ht="20.100000000000001" customHeight="1" x14ac:dyDescent="0.2">
      <c r="A65" s="7">
        <v>2008</v>
      </c>
      <c r="B65" s="4" t="s">
        <v>207</v>
      </c>
      <c r="C65" s="4" t="s">
        <v>83</v>
      </c>
      <c r="D65" s="4" t="s">
        <v>100</v>
      </c>
      <c r="E65" s="16" t="s">
        <v>183</v>
      </c>
      <c r="F65" s="5">
        <v>700000</v>
      </c>
      <c r="G65" s="13"/>
      <c r="H65" s="12" t="s">
        <v>394</v>
      </c>
      <c r="I65" s="14">
        <f t="shared" si="2"/>
        <v>700000</v>
      </c>
      <c r="L65" s="14">
        <f>+I65</f>
        <v>700000</v>
      </c>
    </row>
    <row r="66" spans="1:14" s="3" customFormat="1" ht="20.100000000000001" customHeight="1" x14ac:dyDescent="0.2">
      <c r="A66" s="7">
        <v>2008</v>
      </c>
      <c r="B66" s="4" t="s">
        <v>323</v>
      </c>
      <c r="C66" s="4" t="s">
        <v>255</v>
      </c>
      <c r="D66" s="4"/>
      <c r="E66" s="4"/>
      <c r="F66" s="5">
        <v>70000</v>
      </c>
      <c r="G66" s="4"/>
      <c r="H66" s="12"/>
      <c r="I66" s="14">
        <f t="shared" si="2"/>
        <v>70000</v>
      </c>
      <c r="N66" s="14">
        <f>+I66</f>
        <v>70000</v>
      </c>
    </row>
    <row r="67" spans="1:14" s="3" customFormat="1" ht="20.100000000000001" customHeight="1" x14ac:dyDescent="0.2">
      <c r="A67" s="7">
        <v>2008</v>
      </c>
      <c r="B67" s="8" t="s">
        <v>324</v>
      </c>
      <c r="C67" s="4" t="s">
        <v>257</v>
      </c>
      <c r="D67" s="4"/>
      <c r="E67" s="4"/>
      <c r="F67" s="5">
        <v>140000</v>
      </c>
      <c r="G67" s="4"/>
      <c r="H67" s="12"/>
      <c r="I67" s="14">
        <f t="shared" si="2"/>
        <v>140000</v>
      </c>
      <c r="L67" s="14"/>
    </row>
    <row r="68" spans="1:14" s="3" customFormat="1" ht="20.100000000000001" customHeight="1" x14ac:dyDescent="0.2">
      <c r="A68" s="7">
        <v>2008</v>
      </c>
      <c r="B68" s="8" t="s">
        <v>324</v>
      </c>
      <c r="C68" s="4" t="s">
        <v>262</v>
      </c>
      <c r="D68" s="4"/>
      <c r="E68" s="4"/>
      <c r="F68" s="5">
        <v>140000</v>
      </c>
      <c r="G68" s="4"/>
      <c r="H68" s="12"/>
      <c r="I68" s="14">
        <f t="shared" si="2"/>
        <v>140000</v>
      </c>
      <c r="K68" s="14"/>
    </row>
    <row r="69" spans="1:14" s="3" customFormat="1" ht="20.100000000000001" customHeight="1" x14ac:dyDescent="0.2">
      <c r="A69" s="7">
        <v>2008</v>
      </c>
      <c r="B69" s="8" t="s">
        <v>324</v>
      </c>
      <c r="C69" s="4" t="s">
        <v>259</v>
      </c>
      <c r="D69" s="4"/>
      <c r="E69" s="4"/>
      <c r="F69" s="5">
        <v>140000</v>
      </c>
      <c r="G69" s="4"/>
      <c r="H69" s="12"/>
      <c r="I69" s="14">
        <f t="shared" si="2"/>
        <v>140000</v>
      </c>
      <c r="J69" s="14"/>
    </row>
    <row r="70" spans="1:14" s="3" customFormat="1" ht="20.100000000000001" customHeight="1" x14ac:dyDescent="0.2">
      <c r="A70" s="7">
        <v>2008</v>
      </c>
      <c r="B70" s="4" t="s">
        <v>99</v>
      </c>
      <c r="C70" s="4" t="s">
        <v>274</v>
      </c>
      <c r="D70" s="25" t="s">
        <v>232</v>
      </c>
      <c r="E70" s="18"/>
      <c r="F70" s="19">
        <v>53900</v>
      </c>
      <c r="H70" s="12"/>
      <c r="I70" s="14">
        <f t="shared" si="2"/>
        <v>53900</v>
      </c>
      <c r="J70" s="14">
        <f>+I70</f>
        <v>53900</v>
      </c>
    </row>
    <row r="71" spans="1:14" s="3" customFormat="1" ht="20.100000000000001" customHeight="1" x14ac:dyDescent="0.2">
      <c r="A71" s="7">
        <v>2009</v>
      </c>
      <c r="B71" s="4" t="s">
        <v>205</v>
      </c>
      <c r="C71" s="4" t="s">
        <v>27</v>
      </c>
      <c r="D71" s="4" t="s">
        <v>263</v>
      </c>
      <c r="E71" s="4" t="s">
        <v>120</v>
      </c>
      <c r="F71" s="5">
        <v>82000</v>
      </c>
      <c r="G71" s="13"/>
      <c r="H71" s="12" t="s">
        <v>397</v>
      </c>
      <c r="I71" s="14">
        <f t="shared" si="2"/>
        <v>82000</v>
      </c>
      <c r="M71" s="14">
        <f>+I71</f>
        <v>82000</v>
      </c>
    </row>
    <row r="72" spans="1:14" s="3" customFormat="1" ht="20.100000000000001" customHeight="1" x14ac:dyDescent="0.2">
      <c r="A72" s="7">
        <v>2009</v>
      </c>
      <c r="B72" s="4" t="s">
        <v>205</v>
      </c>
      <c r="C72" s="4" t="s">
        <v>290</v>
      </c>
      <c r="D72" s="25" t="s">
        <v>232</v>
      </c>
      <c r="E72" s="4" t="s">
        <v>36</v>
      </c>
      <c r="F72" s="19">
        <v>315000</v>
      </c>
      <c r="G72" s="28" t="s">
        <v>285</v>
      </c>
      <c r="H72" s="12" t="s">
        <v>396</v>
      </c>
      <c r="I72" s="14">
        <f t="shared" si="2"/>
        <v>315000</v>
      </c>
      <c r="M72" s="14">
        <f>+I72</f>
        <v>315000</v>
      </c>
    </row>
    <row r="73" spans="1:14" s="3" customFormat="1" ht="20.100000000000001" customHeight="1" x14ac:dyDescent="0.2">
      <c r="A73" s="7">
        <v>2009</v>
      </c>
      <c r="B73" s="4" t="s">
        <v>204</v>
      </c>
      <c r="C73" s="4" t="s">
        <v>42</v>
      </c>
      <c r="D73" s="4" t="s">
        <v>100</v>
      </c>
      <c r="E73" s="4" t="s">
        <v>109</v>
      </c>
      <c r="F73" s="5">
        <v>5000</v>
      </c>
      <c r="G73" s="13"/>
      <c r="H73" s="12" t="s">
        <v>399</v>
      </c>
      <c r="I73" s="14">
        <f t="shared" si="2"/>
        <v>5000</v>
      </c>
      <c r="K73" s="14">
        <f>+I73</f>
        <v>5000</v>
      </c>
    </row>
    <row r="74" spans="1:14" s="3" customFormat="1" ht="20.100000000000001" customHeight="1" x14ac:dyDescent="0.2">
      <c r="A74" s="7">
        <v>2009</v>
      </c>
      <c r="B74" s="4" t="s">
        <v>204</v>
      </c>
      <c r="C74" s="4" t="s">
        <v>40</v>
      </c>
      <c r="D74" s="4" t="s">
        <v>100</v>
      </c>
      <c r="E74" s="4" t="s">
        <v>108</v>
      </c>
      <c r="F74" s="5">
        <v>5000</v>
      </c>
      <c r="G74" s="13" t="s">
        <v>237</v>
      </c>
      <c r="H74" s="12" t="s">
        <v>401</v>
      </c>
      <c r="I74" s="14">
        <f t="shared" si="2"/>
        <v>5000</v>
      </c>
      <c r="K74" s="14">
        <f>+I74</f>
        <v>5000</v>
      </c>
    </row>
    <row r="75" spans="1:14" s="3" customFormat="1" ht="20.100000000000001" customHeight="1" x14ac:dyDescent="0.2">
      <c r="A75" s="7">
        <v>2009</v>
      </c>
      <c r="B75" s="4" t="s">
        <v>99</v>
      </c>
      <c r="C75" s="4" t="s">
        <v>39</v>
      </c>
      <c r="D75" s="4" t="s">
        <v>100</v>
      </c>
      <c r="E75" s="4" t="s">
        <v>125</v>
      </c>
      <c r="F75" s="5">
        <v>355200</v>
      </c>
      <c r="G75" s="13" t="s">
        <v>235</v>
      </c>
      <c r="H75" s="12" t="s">
        <v>402</v>
      </c>
      <c r="I75" s="14">
        <f t="shared" si="2"/>
        <v>355200</v>
      </c>
      <c r="J75" s="14">
        <f>+I75</f>
        <v>355200</v>
      </c>
    </row>
    <row r="76" spans="1:14" s="3" customFormat="1" ht="20.100000000000001" customHeight="1" x14ac:dyDescent="0.2">
      <c r="A76" s="7">
        <v>2009</v>
      </c>
      <c r="B76" s="4" t="s">
        <v>204</v>
      </c>
      <c r="C76" s="4" t="s">
        <v>38</v>
      </c>
      <c r="D76" s="4" t="s">
        <v>100</v>
      </c>
      <c r="E76" s="4" t="s">
        <v>107</v>
      </c>
      <c r="F76" s="5">
        <v>210600</v>
      </c>
      <c r="G76" s="13" t="s">
        <v>236</v>
      </c>
      <c r="H76" s="12" t="s">
        <v>403</v>
      </c>
      <c r="I76" s="14">
        <f t="shared" si="2"/>
        <v>210600</v>
      </c>
      <c r="K76" s="14">
        <f>+I76</f>
        <v>210600</v>
      </c>
    </row>
    <row r="77" spans="1:14" s="3" customFormat="1" ht="20.100000000000001" customHeight="1" x14ac:dyDescent="0.2">
      <c r="A77" s="7">
        <v>2009</v>
      </c>
      <c r="B77" s="4" t="s">
        <v>204</v>
      </c>
      <c r="C77" s="4" t="s">
        <v>41</v>
      </c>
      <c r="D77" s="4" t="s">
        <v>100</v>
      </c>
      <c r="E77" s="4" t="s">
        <v>129</v>
      </c>
      <c r="F77" s="5">
        <v>18752</v>
      </c>
      <c r="G77" s="13"/>
      <c r="H77" s="12" t="s">
        <v>400</v>
      </c>
      <c r="I77" s="14">
        <f t="shared" si="2"/>
        <v>18752</v>
      </c>
      <c r="K77" s="14">
        <f>+I77</f>
        <v>18752</v>
      </c>
    </row>
    <row r="78" spans="1:14" s="3" customFormat="1" ht="20.100000000000001" customHeight="1" x14ac:dyDescent="0.2">
      <c r="A78" s="7">
        <v>2009</v>
      </c>
      <c r="B78" s="4" t="s">
        <v>204</v>
      </c>
      <c r="C78" s="4" t="s">
        <v>47</v>
      </c>
      <c r="D78" s="4" t="s">
        <v>100</v>
      </c>
      <c r="E78" s="4" t="s">
        <v>184</v>
      </c>
      <c r="F78" s="5">
        <v>25000</v>
      </c>
      <c r="G78" s="13"/>
      <c r="H78" s="12" t="s">
        <v>398</v>
      </c>
      <c r="I78" s="14">
        <f t="shared" si="2"/>
        <v>25000</v>
      </c>
      <c r="K78" s="14">
        <f>+I78</f>
        <v>25000</v>
      </c>
    </row>
    <row r="79" spans="1:14" s="3" customFormat="1" ht="20.100000000000001" customHeight="1" x14ac:dyDescent="0.2">
      <c r="A79" s="7">
        <v>2009</v>
      </c>
      <c r="B79" s="4" t="s">
        <v>207</v>
      </c>
      <c r="C79" s="4" t="s">
        <v>83</v>
      </c>
      <c r="D79" s="4" t="s">
        <v>100</v>
      </c>
      <c r="E79" s="4" t="s">
        <v>84</v>
      </c>
      <c r="F79" s="5">
        <v>700000</v>
      </c>
      <c r="G79" s="13"/>
      <c r="H79" s="12" t="s">
        <v>395</v>
      </c>
      <c r="I79" s="14">
        <f t="shared" si="2"/>
        <v>700000</v>
      </c>
      <c r="L79" s="14">
        <f>+I79</f>
        <v>700000</v>
      </c>
    </row>
    <row r="80" spans="1:14" s="3" customFormat="1" ht="20.100000000000001" customHeight="1" x14ac:dyDescent="0.2">
      <c r="A80" s="7">
        <v>2009</v>
      </c>
      <c r="B80" s="4" t="s">
        <v>323</v>
      </c>
      <c r="C80" s="4" t="s">
        <v>255</v>
      </c>
      <c r="D80" s="4"/>
      <c r="E80" s="4"/>
      <c r="F80" s="5">
        <v>60000</v>
      </c>
      <c r="G80" s="4"/>
      <c r="H80" s="12"/>
      <c r="I80" s="14">
        <f t="shared" ref="I80:I111" si="3">+F80</f>
        <v>60000</v>
      </c>
      <c r="N80" s="14">
        <f>+I80</f>
        <v>60000</v>
      </c>
    </row>
    <row r="81" spans="1:14" s="3" customFormat="1" ht="20.100000000000001" customHeight="1" x14ac:dyDescent="0.2">
      <c r="A81" s="7">
        <v>2009</v>
      </c>
      <c r="B81" s="8" t="s">
        <v>324</v>
      </c>
      <c r="C81" s="4" t="s">
        <v>257</v>
      </c>
      <c r="D81" s="4"/>
      <c r="E81" s="4"/>
      <c r="F81" s="5">
        <v>120000</v>
      </c>
      <c r="G81" s="4"/>
      <c r="H81" s="12"/>
      <c r="I81" s="14">
        <f t="shared" si="3"/>
        <v>120000</v>
      </c>
      <c r="L81" s="14">
        <f>+I81</f>
        <v>120000</v>
      </c>
    </row>
    <row r="82" spans="1:14" s="3" customFormat="1" ht="20.100000000000001" customHeight="1" x14ac:dyDescent="0.2">
      <c r="A82" s="7">
        <v>2009</v>
      </c>
      <c r="B82" s="29" t="s">
        <v>99</v>
      </c>
      <c r="C82" s="29" t="s">
        <v>282</v>
      </c>
      <c r="D82" s="25" t="s">
        <v>283</v>
      </c>
      <c r="E82" s="29" t="s">
        <v>284</v>
      </c>
      <c r="F82" s="19">
        <v>15640</v>
      </c>
      <c r="H82" s="12"/>
      <c r="I82" s="14">
        <f t="shared" si="3"/>
        <v>15640</v>
      </c>
      <c r="J82" s="14">
        <f>+I82</f>
        <v>15640</v>
      </c>
    </row>
    <row r="83" spans="1:14" s="3" customFormat="1" ht="20.100000000000001" customHeight="1" x14ac:dyDescent="0.2">
      <c r="A83" s="7">
        <v>2009</v>
      </c>
      <c r="B83" s="8" t="s">
        <v>324</v>
      </c>
      <c r="C83" s="4" t="s">
        <v>262</v>
      </c>
      <c r="D83" s="4"/>
      <c r="E83" s="4"/>
      <c r="F83" s="5">
        <v>120000</v>
      </c>
      <c r="G83" s="4"/>
      <c r="H83" s="12"/>
      <c r="I83" s="14">
        <f t="shared" si="3"/>
        <v>120000</v>
      </c>
      <c r="K83" s="14">
        <f>+I83</f>
        <v>120000</v>
      </c>
    </row>
    <row r="84" spans="1:14" s="3" customFormat="1" ht="20.100000000000001" customHeight="1" x14ac:dyDescent="0.2">
      <c r="A84" s="7">
        <v>2009</v>
      </c>
      <c r="B84" s="8" t="s">
        <v>324</v>
      </c>
      <c r="C84" s="4" t="s">
        <v>259</v>
      </c>
      <c r="D84" s="4"/>
      <c r="E84" s="4"/>
      <c r="F84" s="5">
        <v>120000</v>
      </c>
      <c r="G84" s="4"/>
      <c r="H84" s="12"/>
      <c r="I84" s="14">
        <f t="shared" si="3"/>
        <v>120000</v>
      </c>
      <c r="J84" s="14">
        <f>+I84</f>
        <v>120000</v>
      </c>
    </row>
    <row r="85" spans="1:14" s="3" customFormat="1" ht="20.100000000000001" customHeight="1" x14ac:dyDescent="0.2">
      <c r="A85" s="7">
        <v>2010</v>
      </c>
      <c r="B85" s="4" t="s">
        <v>204</v>
      </c>
      <c r="C85" s="4" t="s">
        <v>166</v>
      </c>
      <c r="D85" s="4" t="s">
        <v>100</v>
      </c>
      <c r="E85" s="4" t="s">
        <v>130</v>
      </c>
      <c r="F85" s="5">
        <v>5000</v>
      </c>
      <c r="G85" s="6"/>
      <c r="H85" s="12" t="s">
        <v>407</v>
      </c>
      <c r="I85" s="14">
        <f t="shared" si="3"/>
        <v>5000</v>
      </c>
      <c r="K85" s="14">
        <f>+I85</f>
        <v>5000</v>
      </c>
    </row>
    <row r="86" spans="1:14" s="3" customFormat="1" ht="20.100000000000001" customHeight="1" x14ac:dyDescent="0.2">
      <c r="A86" s="7">
        <v>2010</v>
      </c>
      <c r="B86" s="4" t="s">
        <v>204</v>
      </c>
      <c r="C86" s="4" t="s">
        <v>167</v>
      </c>
      <c r="D86" s="4" t="s">
        <v>100</v>
      </c>
      <c r="E86" s="4" t="s">
        <v>106</v>
      </c>
      <c r="F86" s="5">
        <v>8000</v>
      </c>
      <c r="G86" s="6"/>
      <c r="H86" s="12" t="s">
        <v>404</v>
      </c>
      <c r="I86" s="14">
        <f t="shared" si="3"/>
        <v>8000</v>
      </c>
      <c r="K86" s="14">
        <f>+I86</f>
        <v>8000</v>
      </c>
    </row>
    <row r="87" spans="1:14" s="3" customFormat="1" ht="20.100000000000001" customHeight="1" x14ac:dyDescent="0.2">
      <c r="A87" s="7">
        <v>2010</v>
      </c>
      <c r="B87" s="4" t="s">
        <v>204</v>
      </c>
      <c r="C87" s="4" t="s">
        <v>47</v>
      </c>
      <c r="D87" s="4" t="s">
        <v>100</v>
      </c>
      <c r="E87" s="4" t="s">
        <v>111</v>
      </c>
      <c r="F87" s="5">
        <v>25000</v>
      </c>
      <c r="G87" s="13" t="s">
        <v>286</v>
      </c>
      <c r="H87" s="12" t="s">
        <v>405</v>
      </c>
      <c r="I87" s="14">
        <f t="shared" si="3"/>
        <v>25000</v>
      </c>
      <c r="K87" s="14">
        <f>+I87</f>
        <v>25000</v>
      </c>
    </row>
    <row r="88" spans="1:14" s="3" customFormat="1" ht="20.100000000000001" customHeight="1" x14ac:dyDescent="0.2">
      <c r="A88" s="7">
        <v>2010</v>
      </c>
      <c r="B88" s="4" t="s">
        <v>205</v>
      </c>
      <c r="C88" s="4" t="s">
        <v>37</v>
      </c>
      <c r="D88" s="4" t="s">
        <v>100</v>
      </c>
      <c r="E88" s="4" t="s">
        <v>153</v>
      </c>
      <c r="F88" s="5">
        <v>220000</v>
      </c>
      <c r="G88" s="6"/>
      <c r="H88" s="12" t="s">
        <v>406</v>
      </c>
      <c r="I88" s="14">
        <f t="shared" si="3"/>
        <v>220000</v>
      </c>
      <c r="M88" s="14">
        <f>+F88</f>
        <v>220000</v>
      </c>
    </row>
    <row r="89" spans="1:14" s="3" customFormat="1" ht="20.100000000000001" customHeight="1" x14ac:dyDescent="0.2">
      <c r="A89" s="7">
        <v>2010</v>
      </c>
      <c r="B89" s="4" t="s">
        <v>99</v>
      </c>
      <c r="C89" s="4" t="s">
        <v>50</v>
      </c>
      <c r="D89" s="4" t="s">
        <v>100</v>
      </c>
      <c r="E89" s="4" t="s">
        <v>134</v>
      </c>
      <c r="F89" s="5">
        <v>35000</v>
      </c>
      <c r="G89" s="13"/>
      <c r="H89" s="12" t="s">
        <v>409</v>
      </c>
      <c r="I89" s="14">
        <f t="shared" si="3"/>
        <v>35000</v>
      </c>
      <c r="J89" s="14">
        <f>+I89</f>
        <v>35000</v>
      </c>
    </row>
    <row r="90" spans="1:14" s="3" customFormat="1" ht="20.100000000000001" customHeight="1" x14ac:dyDescent="0.2">
      <c r="A90" s="7">
        <v>2010</v>
      </c>
      <c r="B90" s="4" t="s">
        <v>99</v>
      </c>
      <c r="C90" s="4" t="s">
        <v>49</v>
      </c>
      <c r="D90" s="4" t="s">
        <v>263</v>
      </c>
      <c r="E90" s="4" t="s">
        <v>133</v>
      </c>
      <c r="F90" s="5">
        <v>814200</v>
      </c>
      <c r="G90" s="13" t="s">
        <v>239</v>
      </c>
      <c r="H90" s="12" t="s">
        <v>410</v>
      </c>
      <c r="I90" s="14">
        <f t="shared" si="3"/>
        <v>814200</v>
      </c>
      <c r="J90" s="14">
        <f>+I90</f>
        <v>814200</v>
      </c>
    </row>
    <row r="91" spans="1:14" s="3" customFormat="1" ht="20.100000000000001" customHeight="1" x14ac:dyDescent="0.2">
      <c r="A91" s="7">
        <v>2010</v>
      </c>
      <c r="B91" s="4" t="s">
        <v>99</v>
      </c>
      <c r="C91" s="4" t="s">
        <v>48</v>
      </c>
      <c r="D91" s="4" t="s">
        <v>100</v>
      </c>
      <c r="E91" s="4" t="s">
        <v>132</v>
      </c>
      <c r="F91" s="5">
        <v>128350</v>
      </c>
      <c r="G91" s="13" t="s">
        <v>238</v>
      </c>
      <c r="H91" s="12" t="s">
        <v>411</v>
      </c>
      <c r="I91" s="14">
        <f t="shared" si="3"/>
        <v>128350</v>
      </c>
      <c r="J91" s="14">
        <f>+I91</f>
        <v>128350</v>
      </c>
    </row>
    <row r="92" spans="1:14" s="3" customFormat="1" ht="20.100000000000001" customHeight="1" x14ac:dyDescent="0.2">
      <c r="A92" s="7">
        <v>2010</v>
      </c>
      <c r="B92" s="4" t="s">
        <v>204</v>
      </c>
      <c r="C92" s="4" t="s">
        <v>44</v>
      </c>
      <c r="D92" s="4" t="s">
        <v>100</v>
      </c>
      <c r="E92" s="4" t="s">
        <v>110</v>
      </c>
      <c r="F92" s="5">
        <v>350000</v>
      </c>
      <c r="G92" s="6"/>
      <c r="H92" s="12" t="s">
        <v>408</v>
      </c>
      <c r="I92" s="14">
        <f t="shared" si="3"/>
        <v>350000</v>
      </c>
      <c r="K92" s="14">
        <f>+I92</f>
        <v>350000</v>
      </c>
    </row>
    <row r="93" spans="1:14" s="3" customFormat="1" ht="20.100000000000001" customHeight="1" x14ac:dyDescent="0.2">
      <c r="A93" s="7">
        <v>2010</v>
      </c>
      <c r="B93" s="4" t="s">
        <v>323</v>
      </c>
      <c r="C93" s="4" t="s">
        <v>255</v>
      </c>
      <c r="D93" s="4"/>
      <c r="E93" s="4"/>
      <c r="F93" s="5">
        <v>64000</v>
      </c>
      <c r="H93" s="12"/>
      <c r="I93" s="14">
        <f t="shared" si="3"/>
        <v>64000</v>
      </c>
      <c r="N93" s="14">
        <f>+I93</f>
        <v>64000</v>
      </c>
    </row>
    <row r="94" spans="1:14" s="3" customFormat="1" ht="20.100000000000001" customHeight="1" x14ac:dyDescent="0.2">
      <c r="A94" s="7">
        <v>2010</v>
      </c>
      <c r="B94" s="8" t="s">
        <v>324</v>
      </c>
      <c r="C94" s="4" t="s">
        <v>257</v>
      </c>
      <c r="D94" s="4"/>
      <c r="E94" s="4"/>
      <c r="F94" s="5">
        <v>128000</v>
      </c>
      <c r="H94" s="12"/>
      <c r="I94" s="14">
        <f t="shared" si="3"/>
        <v>128000</v>
      </c>
      <c r="L94" s="14">
        <f>+I94</f>
        <v>128000</v>
      </c>
    </row>
    <row r="95" spans="1:14" s="3" customFormat="1" ht="20.100000000000001" customHeight="1" x14ac:dyDescent="0.2">
      <c r="A95" s="7">
        <v>2010</v>
      </c>
      <c r="B95" s="8" t="s">
        <v>324</v>
      </c>
      <c r="C95" s="4" t="s">
        <v>262</v>
      </c>
      <c r="D95" s="4"/>
      <c r="E95" s="4"/>
      <c r="F95" s="5">
        <v>128000</v>
      </c>
      <c r="H95" s="12"/>
      <c r="I95" s="14">
        <f t="shared" si="3"/>
        <v>128000</v>
      </c>
      <c r="K95" s="14">
        <f>+I95</f>
        <v>128000</v>
      </c>
    </row>
    <row r="96" spans="1:14" s="3" customFormat="1" ht="20.100000000000001" customHeight="1" x14ac:dyDescent="0.2">
      <c r="A96" s="7">
        <v>2010</v>
      </c>
      <c r="B96" s="8" t="s">
        <v>324</v>
      </c>
      <c r="C96" s="4" t="s">
        <v>259</v>
      </c>
      <c r="D96" s="4"/>
      <c r="E96" s="4"/>
      <c r="F96" s="5">
        <v>128000</v>
      </c>
      <c r="H96" s="12"/>
      <c r="I96" s="14">
        <f t="shared" si="3"/>
        <v>128000</v>
      </c>
      <c r="J96" s="14">
        <f>+I96</f>
        <v>128000</v>
      </c>
    </row>
    <row r="97" spans="1:14" s="3" customFormat="1" ht="20.100000000000001" customHeight="1" x14ac:dyDescent="0.2">
      <c r="A97" s="7">
        <v>2011</v>
      </c>
      <c r="B97" s="4" t="s">
        <v>204</v>
      </c>
      <c r="C97" s="4" t="s">
        <v>233</v>
      </c>
      <c r="D97" s="25" t="s">
        <v>232</v>
      </c>
      <c r="E97" s="4" t="s">
        <v>210</v>
      </c>
      <c r="F97" s="19">
        <v>10000</v>
      </c>
      <c r="G97" s="26" t="s">
        <v>243</v>
      </c>
      <c r="H97" s="12" t="s">
        <v>424</v>
      </c>
      <c r="I97" s="14">
        <f t="shared" si="3"/>
        <v>10000</v>
      </c>
      <c r="K97" s="14">
        <f>+I97</f>
        <v>10000</v>
      </c>
    </row>
    <row r="98" spans="1:14" s="3" customFormat="1" ht="20.100000000000001" customHeight="1" x14ac:dyDescent="0.2">
      <c r="A98" s="7">
        <v>2011</v>
      </c>
      <c r="B98" s="4" t="s">
        <v>204</v>
      </c>
      <c r="C98" s="4" t="s">
        <v>244</v>
      </c>
      <c r="D98" s="4" t="s">
        <v>100</v>
      </c>
      <c r="E98" s="4" t="s">
        <v>211</v>
      </c>
      <c r="F98" s="5">
        <v>75000</v>
      </c>
      <c r="G98" s="13" t="s">
        <v>245</v>
      </c>
      <c r="H98" s="12" t="s">
        <v>414</v>
      </c>
      <c r="I98" s="14">
        <f t="shared" si="3"/>
        <v>75000</v>
      </c>
      <c r="K98" s="14">
        <f>+I98</f>
        <v>75000</v>
      </c>
    </row>
    <row r="99" spans="1:14" s="3" customFormat="1" ht="20.100000000000001" customHeight="1" x14ac:dyDescent="0.2">
      <c r="A99" s="7">
        <v>2011</v>
      </c>
      <c r="B99" s="4" t="s">
        <v>204</v>
      </c>
      <c r="C99" s="4" t="s">
        <v>45</v>
      </c>
      <c r="D99" s="4" t="s">
        <v>100</v>
      </c>
      <c r="E99" s="4" t="s">
        <v>131</v>
      </c>
      <c r="F99" s="5">
        <v>475000</v>
      </c>
      <c r="G99" s="13" t="s">
        <v>246</v>
      </c>
      <c r="H99" s="12" t="s">
        <v>412</v>
      </c>
      <c r="I99" s="14">
        <f t="shared" si="3"/>
        <v>475000</v>
      </c>
      <c r="K99" s="14">
        <f>+I99</f>
        <v>475000</v>
      </c>
    </row>
    <row r="100" spans="1:14" s="3" customFormat="1" ht="20.100000000000001" customHeight="1" x14ac:dyDescent="0.2">
      <c r="A100" s="7">
        <v>2011</v>
      </c>
      <c r="B100" s="4" t="s">
        <v>205</v>
      </c>
      <c r="C100" s="4" t="s">
        <v>46</v>
      </c>
      <c r="D100" s="4" t="s">
        <v>263</v>
      </c>
      <c r="E100" s="16" t="s">
        <v>291</v>
      </c>
      <c r="F100" s="5">
        <v>297000</v>
      </c>
      <c r="G100" s="13"/>
      <c r="H100" s="12" t="s">
        <v>417</v>
      </c>
      <c r="I100" s="14">
        <f t="shared" si="3"/>
        <v>297000</v>
      </c>
      <c r="M100" s="14">
        <f>+I100</f>
        <v>297000</v>
      </c>
    </row>
    <row r="101" spans="1:14" s="3" customFormat="1" ht="20.100000000000001" customHeight="1" x14ac:dyDescent="0.2">
      <c r="A101" s="7">
        <v>2011</v>
      </c>
      <c r="B101" s="4" t="s">
        <v>204</v>
      </c>
      <c r="C101" s="4" t="s">
        <v>53</v>
      </c>
      <c r="D101" s="4" t="s">
        <v>263</v>
      </c>
      <c r="E101" s="4" t="s">
        <v>137</v>
      </c>
      <c r="F101" s="5">
        <v>175000</v>
      </c>
      <c r="G101" s="13"/>
      <c r="H101" s="12" t="s">
        <v>418</v>
      </c>
      <c r="I101" s="14">
        <f t="shared" si="3"/>
        <v>175000</v>
      </c>
      <c r="K101" s="14">
        <f>+I101</f>
        <v>175000</v>
      </c>
    </row>
    <row r="102" spans="1:14" s="3" customFormat="1" ht="20.100000000000001" customHeight="1" x14ac:dyDescent="0.2">
      <c r="A102" s="7">
        <v>2011</v>
      </c>
      <c r="B102" s="4" t="s">
        <v>204</v>
      </c>
      <c r="C102" s="4" t="s">
        <v>51</v>
      </c>
      <c r="D102" s="4" t="s">
        <v>100</v>
      </c>
      <c r="E102" s="4" t="s">
        <v>135</v>
      </c>
      <c r="F102" s="5">
        <v>3000</v>
      </c>
      <c r="G102" s="13"/>
      <c r="H102" s="12" t="s">
        <v>420</v>
      </c>
      <c r="I102" s="14">
        <f t="shared" si="3"/>
        <v>3000</v>
      </c>
      <c r="K102" s="14">
        <f>+I102</f>
        <v>3000</v>
      </c>
    </row>
    <row r="103" spans="1:14" s="3" customFormat="1" ht="20.100000000000001" customHeight="1" x14ac:dyDescent="0.2">
      <c r="A103" s="7">
        <v>2011</v>
      </c>
      <c r="B103" s="4" t="s">
        <v>205</v>
      </c>
      <c r="C103" s="4" t="s">
        <v>85</v>
      </c>
      <c r="D103" s="4" t="s">
        <v>100</v>
      </c>
      <c r="E103" s="4" t="s">
        <v>150</v>
      </c>
      <c r="F103" s="5">
        <v>300000</v>
      </c>
      <c r="G103" s="13"/>
      <c r="H103" s="12" t="s">
        <v>415</v>
      </c>
      <c r="I103" s="14">
        <f t="shared" si="3"/>
        <v>300000</v>
      </c>
      <c r="M103" s="14">
        <f>+I103</f>
        <v>300000</v>
      </c>
    </row>
    <row r="104" spans="1:14" s="3" customFormat="1" ht="20.100000000000001" customHeight="1" x14ac:dyDescent="0.2">
      <c r="A104" s="7">
        <v>2011</v>
      </c>
      <c r="B104" s="4" t="s">
        <v>99</v>
      </c>
      <c r="C104" s="4" t="s">
        <v>55</v>
      </c>
      <c r="D104" s="4" t="s">
        <v>100</v>
      </c>
      <c r="E104" s="4" t="s">
        <v>138</v>
      </c>
      <c r="F104" s="5">
        <v>226000</v>
      </c>
      <c r="G104" s="6"/>
      <c r="H104" s="12" t="s">
        <v>422</v>
      </c>
      <c r="I104" s="14">
        <f t="shared" si="3"/>
        <v>226000</v>
      </c>
      <c r="J104" s="14">
        <f>+I104</f>
        <v>226000</v>
      </c>
    </row>
    <row r="105" spans="1:14" s="3" customFormat="1" ht="20.100000000000001" customHeight="1" x14ac:dyDescent="0.2">
      <c r="A105" s="7">
        <v>2011</v>
      </c>
      <c r="B105" s="4" t="s">
        <v>204</v>
      </c>
      <c r="C105" s="4" t="s">
        <v>52</v>
      </c>
      <c r="D105" s="4" t="s">
        <v>100</v>
      </c>
      <c r="E105" s="4" t="s">
        <v>136</v>
      </c>
      <c r="F105" s="5">
        <v>65000</v>
      </c>
      <c r="G105" s="21" t="s">
        <v>242</v>
      </c>
      <c r="H105" s="12" t="s">
        <v>419</v>
      </c>
      <c r="I105" s="14">
        <f t="shared" si="3"/>
        <v>65000</v>
      </c>
      <c r="K105" s="14">
        <f>+I105</f>
        <v>65000</v>
      </c>
    </row>
    <row r="106" spans="1:14" s="3" customFormat="1" ht="20.100000000000001" customHeight="1" x14ac:dyDescent="0.2">
      <c r="A106" s="7">
        <v>2011</v>
      </c>
      <c r="B106" s="4" t="s">
        <v>205</v>
      </c>
      <c r="C106" s="4" t="s">
        <v>60</v>
      </c>
      <c r="D106" s="4" t="s">
        <v>100</v>
      </c>
      <c r="E106" s="4" t="s">
        <v>160</v>
      </c>
      <c r="F106" s="5">
        <v>3500</v>
      </c>
      <c r="G106" s="4"/>
      <c r="H106" s="12" t="s">
        <v>416</v>
      </c>
      <c r="I106" s="14">
        <f t="shared" si="3"/>
        <v>3500</v>
      </c>
      <c r="M106" s="14">
        <f>+I106</f>
        <v>3500</v>
      </c>
    </row>
    <row r="107" spans="1:14" s="3" customFormat="1" ht="20.100000000000001" customHeight="1" x14ac:dyDescent="0.2">
      <c r="A107" s="7">
        <v>2011</v>
      </c>
      <c r="B107" s="4" t="s">
        <v>204</v>
      </c>
      <c r="C107" s="4" t="s">
        <v>56</v>
      </c>
      <c r="D107" s="4" t="s">
        <v>100</v>
      </c>
      <c r="E107" s="4" t="s">
        <v>139</v>
      </c>
      <c r="F107" s="5">
        <v>9000</v>
      </c>
      <c r="G107" s="13" t="s">
        <v>241</v>
      </c>
      <c r="H107" s="12" t="s">
        <v>421</v>
      </c>
      <c r="I107" s="14">
        <f t="shared" si="3"/>
        <v>9000</v>
      </c>
      <c r="K107" s="14">
        <f>+I107</f>
        <v>9000</v>
      </c>
    </row>
    <row r="108" spans="1:14" s="3" customFormat="1" ht="20.100000000000001" customHeight="1" x14ac:dyDescent="0.2">
      <c r="A108" s="7">
        <v>2011</v>
      </c>
      <c r="B108" s="4" t="s">
        <v>99</v>
      </c>
      <c r="C108" s="4" t="s">
        <v>54</v>
      </c>
      <c r="D108" s="4" t="s">
        <v>263</v>
      </c>
      <c r="E108" s="4" t="s">
        <v>112</v>
      </c>
      <c r="F108" s="5">
        <v>916000</v>
      </c>
      <c r="G108" s="6"/>
      <c r="H108" s="12" t="s">
        <v>423</v>
      </c>
      <c r="I108" s="14">
        <f t="shared" si="3"/>
        <v>916000</v>
      </c>
      <c r="J108" s="14">
        <f>+I108</f>
        <v>916000</v>
      </c>
    </row>
    <row r="109" spans="1:14" s="3" customFormat="1" ht="20.100000000000001" customHeight="1" x14ac:dyDescent="0.2">
      <c r="A109" s="7">
        <v>2011</v>
      </c>
      <c r="B109" s="4" t="s">
        <v>207</v>
      </c>
      <c r="C109" s="4" t="s">
        <v>83</v>
      </c>
      <c r="D109" s="25" t="s">
        <v>232</v>
      </c>
      <c r="E109" s="4" t="s">
        <v>86</v>
      </c>
      <c r="F109" s="19">
        <v>125000</v>
      </c>
      <c r="G109" s="26" t="s">
        <v>240</v>
      </c>
      <c r="H109" s="12" t="s">
        <v>413</v>
      </c>
      <c r="I109" s="14">
        <f t="shared" si="3"/>
        <v>125000</v>
      </c>
      <c r="L109" s="14">
        <f>+I109</f>
        <v>125000</v>
      </c>
    </row>
    <row r="110" spans="1:14" s="3" customFormat="1" ht="20.100000000000001" customHeight="1" x14ac:dyDescent="0.2">
      <c r="A110" s="7">
        <v>2011</v>
      </c>
      <c r="B110" s="4" t="s">
        <v>323</v>
      </c>
      <c r="C110" s="4" t="s">
        <v>255</v>
      </c>
      <c r="F110" s="5">
        <v>62000</v>
      </c>
      <c r="H110" s="12"/>
      <c r="I110" s="14">
        <f t="shared" si="3"/>
        <v>62000</v>
      </c>
      <c r="N110" s="14">
        <f>+I110</f>
        <v>62000</v>
      </c>
    </row>
    <row r="111" spans="1:14" s="3" customFormat="1" ht="20.100000000000001" customHeight="1" x14ac:dyDescent="0.2">
      <c r="A111" s="7">
        <v>2011</v>
      </c>
      <c r="B111" s="8" t="s">
        <v>324</v>
      </c>
      <c r="C111" s="4" t="s">
        <v>257</v>
      </c>
      <c r="D111" s="4"/>
      <c r="E111" s="4"/>
      <c r="F111" s="5">
        <v>125000</v>
      </c>
      <c r="H111" s="12"/>
      <c r="I111" s="14">
        <f t="shared" si="3"/>
        <v>125000</v>
      </c>
      <c r="L111" s="14">
        <f>+I111</f>
        <v>125000</v>
      </c>
    </row>
    <row r="112" spans="1:14" s="3" customFormat="1" ht="20.100000000000001" customHeight="1" x14ac:dyDescent="0.2">
      <c r="A112" s="7">
        <v>2011</v>
      </c>
      <c r="B112" s="8" t="s">
        <v>324</v>
      </c>
      <c r="C112" s="4" t="s">
        <v>262</v>
      </c>
      <c r="D112" s="4"/>
      <c r="E112" s="4"/>
      <c r="F112" s="5">
        <v>125000</v>
      </c>
      <c r="H112" s="12"/>
      <c r="I112" s="14">
        <f t="shared" ref="I112:I123" si="4">+F112</f>
        <v>125000</v>
      </c>
      <c r="K112" s="14">
        <f>+I112</f>
        <v>125000</v>
      </c>
    </row>
    <row r="113" spans="1:14" s="3" customFormat="1" ht="20.100000000000001" customHeight="1" x14ac:dyDescent="0.2">
      <c r="A113" s="7">
        <v>2011</v>
      </c>
      <c r="B113" s="8" t="s">
        <v>324</v>
      </c>
      <c r="C113" s="4" t="s">
        <v>259</v>
      </c>
      <c r="D113" s="4"/>
      <c r="E113" s="4"/>
      <c r="F113" s="5">
        <v>125000</v>
      </c>
      <c r="H113" s="12"/>
      <c r="I113" s="14">
        <f t="shared" si="4"/>
        <v>125000</v>
      </c>
      <c r="J113" s="14">
        <f>+I113</f>
        <v>125000</v>
      </c>
    </row>
    <row r="114" spans="1:14" s="3" customFormat="1" ht="20.100000000000001" customHeight="1" x14ac:dyDescent="0.2">
      <c r="A114" s="7">
        <v>2012</v>
      </c>
      <c r="B114" s="4" t="s">
        <v>204</v>
      </c>
      <c r="C114" s="4" t="s">
        <v>57</v>
      </c>
      <c r="D114" s="4" t="s">
        <v>100</v>
      </c>
      <c r="E114" s="4" t="s">
        <v>113</v>
      </c>
      <c r="F114" s="5">
        <v>3000</v>
      </c>
      <c r="G114" s="6"/>
      <c r="H114" s="12" t="s">
        <v>432</v>
      </c>
      <c r="I114" s="14">
        <f t="shared" si="4"/>
        <v>3000</v>
      </c>
      <c r="K114" s="14">
        <f>+I114</f>
        <v>3000</v>
      </c>
    </row>
    <row r="115" spans="1:14" s="3" customFormat="1" ht="20.100000000000001" customHeight="1" x14ac:dyDescent="0.2">
      <c r="A115" s="7">
        <v>2012</v>
      </c>
      <c r="B115" s="4" t="s">
        <v>204</v>
      </c>
      <c r="C115" s="4" t="s">
        <v>59</v>
      </c>
      <c r="D115" s="4" t="s">
        <v>100</v>
      </c>
      <c r="E115" s="4" t="s">
        <v>114</v>
      </c>
      <c r="F115" s="5">
        <v>20000</v>
      </c>
      <c r="G115" s="6"/>
      <c r="H115" s="12" t="s">
        <v>429</v>
      </c>
      <c r="I115" s="14">
        <f t="shared" si="4"/>
        <v>20000</v>
      </c>
      <c r="K115" s="14">
        <f>+I115</f>
        <v>20000</v>
      </c>
    </row>
    <row r="116" spans="1:14" s="3" customFormat="1" ht="20.100000000000001" customHeight="1" x14ac:dyDescent="0.2">
      <c r="A116" s="7">
        <v>2012</v>
      </c>
      <c r="B116" s="4" t="s">
        <v>99</v>
      </c>
      <c r="C116" s="4" t="s">
        <v>43</v>
      </c>
      <c r="D116" s="4" t="s">
        <v>100</v>
      </c>
      <c r="E116" s="4" t="s">
        <v>122</v>
      </c>
      <c r="F116" s="5">
        <v>167500</v>
      </c>
      <c r="G116" s="13"/>
      <c r="H116" s="12" t="s">
        <v>436</v>
      </c>
      <c r="I116" s="14">
        <f t="shared" si="4"/>
        <v>167500</v>
      </c>
      <c r="J116" s="14">
        <f>I116</f>
        <v>167500</v>
      </c>
    </row>
    <row r="117" spans="1:14" s="3" customFormat="1" ht="20.100000000000001" customHeight="1" x14ac:dyDescent="0.2">
      <c r="A117" s="7">
        <v>2012</v>
      </c>
      <c r="B117" s="4" t="s">
        <v>99</v>
      </c>
      <c r="C117" s="4" t="s">
        <v>62</v>
      </c>
      <c r="D117" s="4" t="s">
        <v>100</v>
      </c>
      <c r="E117" s="4" t="s">
        <v>117</v>
      </c>
      <c r="F117" s="5">
        <v>20000</v>
      </c>
      <c r="G117" s="6"/>
      <c r="H117" s="12" t="s">
        <v>435</v>
      </c>
      <c r="I117" s="14">
        <f t="shared" si="4"/>
        <v>20000</v>
      </c>
      <c r="J117" s="14">
        <f>I117</f>
        <v>20000</v>
      </c>
    </row>
    <row r="118" spans="1:14" s="3" customFormat="1" ht="20.100000000000001" customHeight="1" x14ac:dyDescent="0.2">
      <c r="A118" s="7">
        <v>2012</v>
      </c>
      <c r="B118" s="4" t="s">
        <v>99</v>
      </c>
      <c r="C118" s="16" t="s">
        <v>276</v>
      </c>
      <c r="D118" s="25" t="s">
        <v>232</v>
      </c>
      <c r="E118" s="4"/>
      <c r="F118" s="19">
        <v>5500</v>
      </c>
      <c r="G118" s="26" t="s">
        <v>275</v>
      </c>
      <c r="H118" s="12" t="s">
        <v>433</v>
      </c>
      <c r="I118" s="14">
        <f t="shared" si="4"/>
        <v>5500</v>
      </c>
    </row>
    <row r="119" spans="1:14" s="3" customFormat="1" ht="20.100000000000001" customHeight="1" x14ac:dyDescent="0.2">
      <c r="A119" s="7">
        <v>2012</v>
      </c>
      <c r="B119" s="4" t="s">
        <v>99</v>
      </c>
      <c r="C119" s="4" t="s">
        <v>124</v>
      </c>
      <c r="D119" s="4" t="s">
        <v>100</v>
      </c>
      <c r="E119" s="4" t="s">
        <v>126</v>
      </c>
      <c r="F119" s="5">
        <v>550000</v>
      </c>
      <c r="G119" s="13" t="s">
        <v>247</v>
      </c>
      <c r="H119" s="12" t="s">
        <v>437</v>
      </c>
      <c r="I119" s="14">
        <f t="shared" si="4"/>
        <v>550000</v>
      </c>
      <c r="J119" s="14">
        <f>I119</f>
        <v>550000</v>
      </c>
    </row>
    <row r="120" spans="1:14" s="3" customFormat="1" ht="20.100000000000001" customHeight="1" x14ac:dyDescent="0.2">
      <c r="A120" s="7">
        <v>2012</v>
      </c>
      <c r="B120" s="4" t="s">
        <v>204</v>
      </c>
      <c r="C120" s="4" t="s">
        <v>58</v>
      </c>
      <c r="D120" s="4" t="s">
        <v>100</v>
      </c>
      <c r="E120" s="4" t="s">
        <v>121</v>
      </c>
      <c r="F120" s="5">
        <v>14680</v>
      </c>
      <c r="G120" s="6"/>
      <c r="H120" s="12" t="s">
        <v>431</v>
      </c>
      <c r="I120" s="14">
        <f t="shared" si="4"/>
        <v>14680</v>
      </c>
      <c r="K120" s="14">
        <f>+I120</f>
        <v>14680</v>
      </c>
    </row>
    <row r="121" spans="1:14" s="3" customFormat="1" ht="20.100000000000001" customHeight="1" x14ac:dyDescent="0.2">
      <c r="A121" s="7">
        <v>2012</v>
      </c>
      <c r="B121" s="4" t="s">
        <v>205</v>
      </c>
      <c r="C121" s="4" t="s">
        <v>60</v>
      </c>
      <c r="D121" s="4" t="s">
        <v>100</v>
      </c>
      <c r="E121" s="4" t="s">
        <v>115</v>
      </c>
      <c r="F121" s="5">
        <v>1500</v>
      </c>
      <c r="G121" s="13" t="s">
        <v>248</v>
      </c>
      <c r="H121" s="12" t="s">
        <v>428</v>
      </c>
      <c r="I121" s="14">
        <f t="shared" si="4"/>
        <v>1500</v>
      </c>
      <c r="M121" s="14">
        <f>+I121</f>
        <v>1500</v>
      </c>
    </row>
    <row r="122" spans="1:14" s="3" customFormat="1" ht="20.100000000000001" customHeight="1" x14ac:dyDescent="0.2">
      <c r="A122" s="7">
        <v>2012</v>
      </c>
      <c r="B122" s="4" t="s">
        <v>205</v>
      </c>
      <c r="C122" s="4" t="s">
        <v>213</v>
      </c>
      <c r="D122" s="4" t="s">
        <v>263</v>
      </c>
      <c r="E122" s="4" t="s">
        <v>178</v>
      </c>
      <c r="F122" s="5">
        <v>25000</v>
      </c>
      <c r="G122" s="6"/>
      <c r="H122" s="12" t="s">
        <v>427</v>
      </c>
      <c r="I122" s="14">
        <f t="shared" si="4"/>
        <v>25000</v>
      </c>
      <c r="M122" s="14">
        <f>+I122</f>
        <v>25000</v>
      </c>
    </row>
    <row r="123" spans="1:14" s="3" customFormat="1" ht="20.100000000000001" customHeight="1" x14ac:dyDescent="0.2">
      <c r="A123" s="7">
        <v>2012</v>
      </c>
      <c r="B123" s="4" t="s">
        <v>205</v>
      </c>
      <c r="C123" s="4" t="s">
        <v>81</v>
      </c>
      <c r="D123" s="4" t="s">
        <v>263</v>
      </c>
      <c r="E123" s="4" t="s">
        <v>151</v>
      </c>
      <c r="F123" s="5">
        <v>50000</v>
      </c>
      <c r="G123" s="6"/>
      <c r="H123" s="12" t="s">
        <v>425</v>
      </c>
      <c r="I123" s="14">
        <f t="shared" si="4"/>
        <v>50000</v>
      </c>
      <c r="M123" s="14">
        <f>+I123</f>
        <v>50000</v>
      </c>
    </row>
    <row r="124" spans="1:14" s="3" customFormat="1" ht="20.100000000000001" customHeight="1" x14ac:dyDescent="0.2">
      <c r="A124" s="7">
        <v>2012</v>
      </c>
      <c r="B124" s="4" t="s">
        <v>205</v>
      </c>
      <c r="C124" s="4" t="s">
        <v>290</v>
      </c>
      <c r="D124" s="25" t="s">
        <v>232</v>
      </c>
      <c r="E124" s="4" t="s">
        <v>140</v>
      </c>
      <c r="F124" s="19">
        <v>104000</v>
      </c>
      <c r="G124" s="28" t="s">
        <v>285</v>
      </c>
      <c r="H124" s="12" t="s">
        <v>426</v>
      </c>
      <c r="I124" s="14"/>
      <c r="M124" s="14">
        <f>+I124</f>
        <v>0</v>
      </c>
    </row>
    <row r="125" spans="1:14" s="3" customFormat="1" ht="20.100000000000001" customHeight="1" x14ac:dyDescent="0.2">
      <c r="A125" s="7">
        <v>2012</v>
      </c>
      <c r="B125" s="4" t="s">
        <v>99</v>
      </c>
      <c r="C125" s="4" t="s">
        <v>61</v>
      </c>
      <c r="D125" s="4" t="s">
        <v>100</v>
      </c>
      <c r="E125" s="4" t="s">
        <v>141</v>
      </c>
      <c r="F125" s="5">
        <v>30000</v>
      </c>
      <c r="G125" s="6"/>
      <c r="H125" s="12" t="s">
        <v>434</v>
      </c>
      <c r="I125" s="14">
        <f t="shared" ref="I125:I138" si="5">+F125</f>
        <v>30000</v>
      </c>
      <c r="J125" s="14">
        <f>I125</f>
        <v>30000</v>
      </c>
    </row>
    <row r="126" spans="1:14" s="3" customFormat="1" ht="20.100000000000001" customHeight="1" x14ac:dyDescent="0.2">
      <c r="A126" s="7">
        <v>2012</v>
      </c>
      <c r="B126" s="4" t="s">
        <v>204</v>
      </c>
      <c r="C126" s="4" t="s">
        <v>82</v>
      </c>
      <c r="D126" s="4" t="s">
        <v>100</v>
      </c>
      <c r="E126" s="4" t="s">
        <v>179</v>
      </c>
      <c r="F126" s="5">
        <v>6670</v>
      </c>
      <c r="G126" s="6"/>
      <c r="H126" s="12" t="s">
        <v>430</v>
      </c>
      <c r="I126" s="14">
        <f t="shared" si="5"/>
        <v>6670</v>
      </c>
      <c r="K126" s="14">
        <f>+I126</f>
        <v>6670</v>
      </c>
    </row>
    <row r="127" spans="1:14" s="3" customFormat="1" ht="20.100000000000001" customHeight="1" x14ac:dyDescent="0.2">
      <c r="A127" s="7">
        <v>2012</v>
      </c>
      <c r="B127" s="4" t="s">
        <v>323</v>
      </c>
      <c r="C127" s="4" t="s">
        <v>255</v>
      </c>
      <c r="F127" s="5">
        <v>62500</v>
      </c>
      <c r="H127" s="12"/>
      <c r="I127" s="14">
        <f t="shared" si="5"/>
        <v>62500</v>
      </c>
      <c r="N127" s="14">
        <f>+I127</f>
        <v>62500</v>
      </c>
    </row>
    <row r="128" spans="1:14" s="3" customFormat="1" ht="20.100000000000001" customHeight="1" x14ac:dyDescent="0.2">
      <c r="A128" s="7">
        <v>2012</v>
      </c>
      <c r="B128" s="8" t="s">
        <v>324</v>
      </c>
      <c r="C128" s="4" t="s">
        <v>257</v>
      </c>
      <c r="D128" s="4"/>
      <c r="E128" s="4"/>
      <c r="F128" s="5">
        <v>125000</v>
      </c>
      <c r="H128" s="12"/>
      <c r="I128" s="14">
        <f t="shared" si="5"/>
        <v>125000</v>
      </c>
      <c r="L128" s="14">
        <f>+I128</f>
        <v>125000</v>
      </c>
    </row>
    <row r="129" spans="1:14" s="3" customFormat="1" ht="20.100000000000001" customHeight="1" x14ac:dyDescent="0.2">
      <c r="A129" s="7">
        <v>2012</v>
      </c>
      <c r="B129" s="8" t="s">
        <v>324</v>
      </c>
      <c r="C129" s="4" t="s">
        <v>262</v>
      </c>
      <c r="D129" s="4"/>
      <c r="E129" s="4"/>
      <c r="F129" s="5">
        <v>125000</v>
      </c>
      <c r="H129" s="12"/>
      <c r="I129" s="14">
        <f t="shared" si="5"/>
        <v>125000</v>
      </c>
      <c r="K129" s="14">
        <f>+I129</f>
        <v>125000</v>
      </c>
    </row>
    <row r="130" spans="1:14" s="3" customFormat="1" ht="20.100000000000001" customHeight="1" x14ac:dyDescent="0.2">
      <c r="A130" s="7">
        <v>2012</v>
      </c>
      <c r="B130" s="8" t="s">
        <v>324</v>
      </c>
      <c r="C130" s="4" t="s">
        <v>259</v>
      </c>
      <c r="D130" s="4"/>
      <c r="E130" s="4"/>
      <c r="F130" s="5">
        <v>125000</v>
      </c>
      <c r="H130" s="12"/>
      <c r="I130" s="14">
        <f t="shared" si="5"/>
        <v>125000</v>
      </c>
      <c r="J130" s="14">
        <f>+I130</f>
        <v>125000</v>
      </c>
    </row>
    <row r="131" spans="1:14" s="3" customFormat="1" ht="20.100000000000001" customHeight="1" x14ac:dyDescent="0.2">
      <c r="A131" s="7">
        <v>2013</v>
      </c>
      <c r="B131" s="4" t="s">
        <v>205</v>
      </c>
      <c r="C131" s="4" t="s">
        <v>75</v>
      </c>
      <c r="D131" s="4" t="s">
        <v>263</v>
      </c>
      <c r="E131" s="4" t="s">
        <v>188</v>
      </c>
      <c r="F131" s="5">
        <v>500000</v>
      </c>
      <c r="G131" s="6"/>
      <c r="H131" s="12" t="s">
        <v>450</v>
      </c>
      <c r="I131" s="14">
        <f t="shared" si="5"/>
        <v>500000</v>
      </c>
      <c r="M131" s="14">
        <f>+I131</f>
        <v>500000</v>
      </c>
    </row>
    <row r="132" spans="1:14" s="3" customFormat="1" ht="20.100000000000001" customHeight="1" x14ac:dyDescent="0.2">
      <c r="A132" s="7">
        <v>2013</v>
      </c>
      <c r="B132" s="4" t="s">
        <v>204</v>
      </c>
      <c r="C132" s="4" t="s">
        <v>67</v>
      </c>
      <c r="D132" s="4" t="s">
        <v>100</v>
      </c>
      <c r="E132" s="16" t="s">
        <v>492</v>
      </c>
      <c r="F132" s="5">
        <v>55000</v>
      </c>
      <c r="G132" s="6"/>
      <c r="H132" s="12" t="s">
        <v>444</v>
      </c>
      <c r="I132" s="14">
        <f t="shared" si="5"/>
        <v>55000</v>
      </c>
      <c r="K132" s="14">
        <f>+I132</f>
        <v>55000</v>
      </c>
    </row>
    <row r="133" spans="1:14" s="3" customFormat="1" ht="20.100000000000001" customHeight="1" x14ac:dyDescent="0.2">
      <c r="A133" s="7">
        <v>2013</v>
      </c>
      <c r="B133" s="4" t="s">
        <v>205</v>
      </c>
      <c r="C133" s="4" t="s">
        <v>69</v>
      </c>
      <c r="D133" s="4" t="s">
        <v>263</v>
      </c>
      <c r="E133" s="4" t="s">
        <v>154</v>
      </c>
      <c r="F133" s="5">
        <v>139000</v>
      </c>
      <c r="G133" s="6"/>
      <c r="H133" s="12" t="s">
        <v>441</v>
      </c>
      <c r="I133" s="14">
        <f t="shared" si="5"/>
        <v>139000</v>
      </c>
      <c r="M133" s="14">
        <f>+I133</f>
        <v>139000</v>
      </c>
    </row>
    <row r="134" spans="1:14" s="3" customFormat="1" ht="20.100000000000001" customHeight="1" x14ac:dyDescent="0.2">
      <c r="A134" s="7">
        <v>2013</v>
      </c>
      <c r="B134" s="4" t="s">
        <v>205</v>
      </c>
      <c r="C134" s="4" t="s">
        <v>68</v>
      </c>
      <c r="D134" s="4" t="s">
        <v>263</v>
      </c>
      <c r="E134" s="16" t="s">
        <v>187</v>
      </c>
      <c r="F134" s="5">
        <v>360000</v>
      </c>
      <c r="G134" s="6"/>
      <c r="H134" s="12" t="s">
        <v>442</v>
      </c>
      <c r="I134" s="14">
        <f t="shared" si="5"/>
        <v>360000</v>
      </c>
      <c r="M134" s="14">
        <f>+I134</f>
        <v>360000</v>
      </c>
    </row>
    <row r="135" spans="1:14" s="3" customFormat="1" ht="20.100000000000001" customHeight="1" x14ac:dyDescent="0.2">
      <c r="A135" s="7">
        <v>2013</v>
      </c>
      <c r="B135" s="4" t="s">
        <v>204</v>
      </c>
      <c r="C135" s="4" t="s">
        <v>214</v>
      </c>
      <c r="D135" s="4" t="s">
        <v>100</v>
      </c>
      <c r="E135" s="4" t="s">
        <v>192</v>
      </c>
      <c r="F135" s="5">
        <v>4000</v>
      </c>
      <c r="G135" s="13" t="s">
        <v>249</v>
      </c>
      <c r="H135" s="12" t="s">
        <v>449</v>
      </c>
      <c r="I135" s="14">
        <f t="shared" si="5"/>
        <v>4000</v>
      </c>
      <c r="K135" s="14">
        <f>+I135</f>
        <v>4000</v>
      </c>
    </row>
    <row r="136" spans="1:14" s="3" customFormat="1" ht="20.100000000000001" customHeight="1" x14ac:dyDescent="0.2">
      <c r="A136" s="7">
        <v>2013</v>
      </c>
      <c r="B136" s="4" t="s">
        <v>204</v>
      </c>
      <c r="C136" s="4" t="s">
        <v>64</v>
      </c>
      <c r="D136" s="4" t="s">
        <v>100</v>
      </c>
      <c r="E136" s="4" t="s">
        <v>180</v>
      </c>
      <c r="F136" s="5">
        <v>16000</v>
      </c>
      <c r="G136" s="13" t="s">
        <v>250</v>
      </c>
      <c r="H136" s="12" t="s">
        <v>446</v>
      </c>
      <c r="I136" s="14">
        <f t="shared" si="5"/>
        <v>16000</v>
      </c>
      <c r="K136" s="14">
        <f>+I136</f>
        <v>16000</v>
      </c>
    </row>
    <row r="137" spans="1:14" s="3" customFormat="1" ht="20.100000000000001" customHeight="1" x14ac:dyDescent="0.2">
      <c r="A137" s="7">
        <v>2013</v>
      </c>
      <c r="B137" s="4" t="s">
        <v>204</v>
      </c>
      <c r="C137" s="4" t="s">
        <v>65</v>
      </c>
      <c r="D137" s="4" t="s">
        <v>100</v>
      </c>
      <c r="E137" s="4" t="s">
        <v>186</v>
      </c>
      <c r="F137" s="5">
        <v>2700</v>
      </c>
      <c r="G137" s="13"/>
      <c r="H137" s="12" t="s">
        <v>447</v>
      </c>
      <c r="I137" s="14">
        <f t="shared" si="5"/>
        <v>2700</v>
      </c>
      <c r="K137" s="14">
        <f>+I137</f>
        <v>2700</v>
      </c>
    </row>
    <row r="138" spans="1:14" s="3" customFormat="1" ht="20.100000000000001" customHeight="1" x14ac:dyDescent="0.2">
      <c r="A138" s="7">
        <v>2013</v>
      </c>
      <c r="B138" s="4" t="s">
        <v>204</v>
      </c>
      <c r="C138" s="4" t="s">
        <v>66</v>
      </c>
      <c r="D138" s="4" t="s">
        <v>100</v>
      </c>
      <c r="E138" s="4" t="s">
        <v>181</v>
      </c>
      <c r="F138" s="5">
        <v>31500</v>
      </c>
      <c r="G138" s="13" t="s">
        <v>251</v>
      </c>
      <c r="H138" s="12" t="s">
        <v>445</v>
      </c>
      <c r="I138" s="14">
        <f t="shared" si="5"/>
        <v>31500</v>
      </c>
      <c r="K138" s="14">
        <f>+I138</f>
        <v>31500</v>
      </c>
    </row>
    <row r="139" spans="1:14" s="3" customFormat="1" ht="20.100000000000001" customHeight="1" x14ac:dyDescent="0.2">
      <c r="A139" s="7">
        <v>2013</v>
      </c>
      <c r="B139" s="4" t="s">
        <v>204</v>
      </c>
      <c r="C139" s="4" t="s">
        <v>215</v>
      </c>
      <c r="D139" s="4" t="s">
        <v>100</v>
      </c>
      <c r="E139" s="4" t="s">
        <v>116</v>
      </c>
      <c r="F139" s="5">
        <v>4100</v>
      </c>
      <c r="G139" s="6"/>
      <c r="H139" s="12" t="s">
        <v>448</v>
      </c>
      <c r="I139" s="14">
        <v>4100</v>
      </c>
      <c r="K139" s="14">
        <f>+I139</f>
        <v>4100</v>
      </c>
    </row>
    <row r="140" spans="1:14" s="3" customFormat="1" ht="20.100000000000001" customHeight="1" x14ac:dyDescent="0.2">
      <c r="A140" s="7">
        <v>2013</v>
      </c>
      <c r="B140" s="4" t="s">
        <v>205</v>
      </c>
      <c r="C140" s="4" t="s">
        <v>63</v>
      </c>
      <c r="D140" s="4" t="s">
        <v>263</v>
      </c>
      <c r="E140" s="4" t="s">
        <v>185</v>
      </c>
      <c r="F140" s="5">
        <v>153000</v>
      </c>
      <c r="G140" s="6"/>
      <c r="H140" s="12" t="s">
        <v>440</v>
      </c>
      <c r="I140" s="14">
        <f t="shared" ref="I140:I171" si="6">+F140</f>
        <v>153000</v>
      </c>
      <c r="M140" s="14">
        <f>+I140</f>
        <v>153000</v>
      </c>
    </row>
    <row r="141" spans="1:14" s="3" customFormat="1" ht="20.100000000000001" customHeight="1" x14ac:dyDescent="0.2">
      <c r="A141" s="7">
        <v>2013</v>
      </c>
      <c r="B141" s="4" t="s">
        <v>205</v>
      </c>
      <c r="C141" s="4" t="s">
        <v>70</v>
      </c>
      <c r="D141" s="4" t="s">
        <v>263</v>
      </c>
      <c r="E141" s="4" t="s">
        <v>196</v>
      </c>
      <c r="F141" s="5">
        <v>350000</v>
      </c>
      <c r="G141" s="6"/>
      <c r="H141" s="12" t="s">
        <v>439</v>
      </c>
      <c r="I141" s="14">
        <f t="shared" si="6"/>
        <v>350000</v>
      </c>
      <c r="M141" s="14">
        <f>+I141</f>
        <v>350000</v>
      </c>
    </row>
    <row r="142" spans="1:14" s="3" customFormat="1" ht="20.100000000000001" customHeight="1" x14ac:dyDescent="0.2">
      <c r="A142" s="7">
        <v>2013</v>
      </c>
      <c r="B142" s="4" t="s">
        <v>204</v>
      </c>
      <c r="C142" s="4" t="s">
        <v>277</v>
      </c>
      <c r="D142" s="4" t="s">
        <v>100</v>
      </c>
      <c r="E142" s="16" t="s">
        <v>152</v>
      </c>
      <c r="F142" s="5">
        <v>200000</v>
      </c>
      <c r="G142" s="6"/>
      <c r="H142" s="12" t="s">
        <v>438</v>
      </c>
      <c r="I142" s="14">
        <f t="shared" si="6"/>
        <v>200000</v>
      </c>
      <c r="K142" s="14">
        <f>+I142</f>
        <v>200000</v>
      </c>
    </row>
    <row r="143" spans="1:14" s="3" customFormat="1" ht="20.100000000000001" customHeight="1" x14ac:dyDescent="0.2">
      <c r="A143" s="7">
        <v>2013</v>
      </c>
      <c r="B143" s="4" t="s">
        <v>99</v>
      </c>
      <c r="C143" s="4" t="s">
        <v>76</v>
      </c>
      <c r="D143" s="4" t="s">
        <v>263</v>
      </c>
      <c r="E143" s="4" t="s">
        <v>189</v>
      </c>
      <c r="F143" s="5">
        <v>12000</v>
      </c>
      <c r="G143" s="6"/>
      <c r="H143" s="12" t="s">
        <v>443</v>
      </c>
      <c r="I143" s="14">
        <f t="shared" si="6"/>
        <v>12000</v>
      </c>
      <c r="J143" s="14">
        <f>+I143</f>
        <v>12000</v>
      </c>
    </row>
    <row r="144" spans="1:14" s="3" customFormat="1" ht="20.100000000000001" customHeight="1" x14ac:dyDescent="0.2">
      <c r="A144" s="7">
        <v>2013</v>
      </c>
      <c r="B144" s="4" t="s">
        <v>323</v>
      </c>
      <c r="C144" s="4" t="s">
        <v>255</v>
      </c>
      <c r="F144" s="5">
        <v>62500</v>
      </c>
      <c r="H144" s="12"/>
      <c r="I144" s="14">
        <f t="shared" si="6"/>
        <v>62500</v>
      </c>
      <c r="N144" s="14">
        <f>+I144</f>
        <v>62500</v>
      </c>
    </row>
    <row r="145" spans="1:14" s="3" customFormat="1" ht="20.100000000000001" customHeight="1" x14ac:dyDescent="0.2">
      <c r="A145" s="7">
        <v>2013</v>
      </c>
      <c r="B145" s="8" t="s">
        <v>324</v>
      </c>
      <c r="C145" s="4" t="s">
        <v>257</v>
      </c>
      <c r="D145" s="4"/>
      <c r="E145" s="4"/>
      <c r="F145" s="5">
        <v>125000</v>
      </c>
      <c r="H145" s="12"/>
      <c r="I145" s="14">
        <f t="shared" si="6"/>
        <v>125000</v>
      </c>
      <c r="L145" s="14">
        <f>+I145</f>
        <v>125000</v>
      </c>
    </row>
    <row r="146" spans="1:14" s="3" customFormat="1" ht="20.100000000000001" customHeight="1" x14ac:dyDescent="0.2">
      <c r="A146" s="7">
        <v>2013</v>
      </c>
      <c r="B146" s="8" t="s">
        <v>324</v>
      </c>
      <c r="C146" s="4" t="s">
        <v>262</v>
      </c>
      <c r="D146" s="4"/>
      <c r="E146" s="4"/>
      <c r="F146" s="5">
        <v>125000</v>
      </c>
      <c r="H146" s="12"/>
      <c r="I146" s="14">
        <f t="shared" si="6"/>
        <v>125000</v>
      </c>
      <c r="K146" s="14">
        <f>+I146</f>
        <v>125000</v>
      </c>
    </row>
    <row r="147" spans="1:14" s="3" customFormat="1" ht="20.100000000000001" customHeight="1" x14ac:dyDescent="0.2">
      <c r="A147" s="7">
        <v>2013</v>
      </c>
      <c r="B147" s="8" t="s">
        <v>324</v>
      </c>
      <c r="C147" s="4" t="s">
        <v>259</v>
      </c>
      <c r="D147" s="4"/>
      <c r="E147" s="4"/>
      <c r="F147" s="5">
        <v>125000</v>
      </c>
      <c r="H147" s="12"/>
      <c r="I147" s="14">
        <f t="shared" si="6"/>
        <v>125000</v>
      </c>
      <c r="J147" s="14">
        <f>+I147</f>
        <v>125000</v>
      </c>
    </row>
    <row r="148" spans="1:14" s="3" customFormat="1" ht="20.100000000000001" customHeight="1" x14ac:dyDescent="0.2">
      <c r="A148" s="3">
        <v>2014</v>
      </c>
      <c r="B148" s="4" t="s">
        <v>99</v>
      </c>
      <c r="C148" s="4" t="s">
        <v>77</v>
      </c>
      <c r="D148" s="4" t="s">
        <v>263</v>
      </c>
      <c r="E148" s="4" t="s">
        <v>266</v>
      </c>
      <c r="F148" s="5">
        <v>784000</v>
      </c>
      <c r="H148" s="12" t="s">
        <v>451</v>
      </c>
      <c r="I148" s="14">
        <f t="shared" si="6"/>
        <v>784000</v>
      </c>
      <c r="J148" s="14">
        <f>+I148</f>
        <v>784000</v>
      </c>
    </row>
    <row r="149" spans="1:14" s="3" customFormat="1" ht="20.100000000000001" customHeight="1" x14ac:dyDescent="0.2">
      <c r="A149" s="3">
        <v>2014</v>
      </c>
      <c r="B149" s="4" t="s">
        <v>205</v>
      </c>
      <c r="C149" s="4" t="s">
        <v>79</v>
      </c>
      <c r="D149" s="4" t="s">
        <v>263</v>
      </c>
      <c r="E149" s="4" t="s">
        <v>267</v>
      </c>
      <c r="F149" s="5">
        <v>406114</v>
      </c>
      <c r="H149" s="12" t="s">
        <v>453</v>
      </c>
      <c r="I149" s="14">
        <f t="shared" si="6"/>
        <v>406114</v>
      </c>
      <c r="M149" s="14">
        <f>+I149</f>
        <v>406114</v>
      </c>
    </row>
    <row r="150" spans="1:14" s="3" customFormat="1" ht="20.100000000000001" customHeight="1" x14ac:dyDescent="0.2">
      <c r="A150" s="3">
        <v>2014</v>
      </c>
      <c r="B150" s="4" t="s">
        <v>264</v>
      </c>
      <c r="C150" s="4" t="s">
        <v>80</v>
      </c>
      <c r="D150" s="4" t="s">
        <v>100</v>
      </c>
      <c r="E150" s="4" t="s">
        <v>265</v>
      </c>
      <c r="F150" s="5">
        <v>23000</v>
      </c>
      <c r="G150" s="18">
        <v>1.93</v>
      </c>
      <c r="H150" s="12" t="s">
        <v>454</v>
      </c>
      <c r="I150" s="14">
        <f t="shared" si="6"/>
        <v>23000</v>
      </c>
      <c r="K150" s="14">
        <f>+I150</f>
        <v>23000</v>
      </c>
    </row>
    <row r="151" spans="1:14" s="3" customFormat="1" ht="20.100000000000001" customHeight="1" x14ac:dyDescent="0.2">
      <c r="A151" s="3">
        <v>2014</v>
      </c>
      <c r="B151" s="4" t="s">
        <v>205</v>
      </c>
      <c r="C151" s="4" t="s">
        <v>78</v>
      </c>
      <c r="D151" s="4" t="s">
        <v>263</v>
      </c>
      <c r="E151" s="4" t="s">
        <v>268</v>
      </c>
      <c r="F151" s="5">
        <v>375000</v>
      </c>
      <c r="H151" s="12" t="s">
        <v>452</v>
      </c>
      <c r="I151" s="14">
        <f t="shared" si="6"/>
        <v>375000</v>
      </c>
      <c r="M151" s="14">
        <f>+I151</f>
        <v>375000</v>
      </c>
    </row>
    <row r="152" spans="1:14" s="3" customFormat="1" ht="20.100000000000001" customHeight="1" x14ac:dyDescent="0.2">
      <c r="A152" s="3">
        <v>2014</v>
      </c>
      <c r="B152" s="4" t="s">
        <v>323</v>
      </c>
      <c r="C152" s="4" t="s">
        <v>255</v>
      </c>
      <c r="D152" s="4"/>
      <c r="E152" s="4"/>
      <c r="F152" s="5">
        <v>84000</v>
      </c>
      <c r="H152" s="12"/>
      <c r="I152" s="14">
        <f t="shared" si="6"/>
        <v>84000</v>
      </c>
      <c r="N152" s="14">
        <f>+I152</f>
        <v>84000</v>
      </c>
    </row>
    <row r="153" spans="1:14" s="3" customFormat="1" ht="20.100000000000001" customHeight="1" x14ac:dyDescent="0.2">
      <c r="A153" s="3">
        <v>2014</v>
      </c>
      <c r="B153" s="8" t="s">
        <v>324</v>
      </c>
      <c r="C153" s="4" t="s">
        <v>257</v>
      </c>
      <c r="D153" s="4"/>
      <c r="E153" s="4"/>
      <c r="F153" s="5">
        <v>168000</v>
      </c>
      <c r="H153" s="12"/>
      <c r="I153" s="14">
        <f t="shared" si="6"/>
        <v>168000</v>
      </c>
      <c r="L153" s="14">
        <f>+I153</f>
        <v>168000</v>
      </c>
    </row>
    <row r="154" spans="1:14" s="3" customFormat="1" ht="20.100000000000001" customHeight="1" x14ac:dyDescent="0.2">
      <c r="A154" s="3">
        <v>2014</v>
      </c>
      <c r="B154" s="8" t="s">
        <v>324</v>
      </c>
      <c r="C154" s="4" t="s">
        <v>262</v>
      </c>
      <c r="D154" s="4"/>
      <c r="E154" s="4"/>
      <c r="F154" s="5">
        <v>168000</v>
      </c>
      <c r="H154" s="12"/>
      <c r="I154" s="14">
        <f t="shared" si="6"/>
        <v>168000</v>
      </c>
      <c r="K154" s="14">
        <f>+I154</f>
        <v>168000</v>
      </c>
    </row>
    <row r="155" spans="1:14" s="3" customFormat="1" ht="20.100000000000001" customHeight="1" x14ac:dyDescent="0.2">
      <c r="A155" s="3">
        <v>2014</v>
      </c>
      <c r="B155" s="8" t="s">
        <v>324</v>
      </c>
      <c r="C155" s="4" t="s">
        <v>259</v>
      </c>
      <c r="D155" s="4"/>
      <c r="E155" s="4"/>
      <c r="F155" s="5">
        <v>168000</v>
      </c>
      <c r="H155" s="12"/>
      <c r="I155" s="14">
        <f t="shared" si="6"/>
        <v>168000</v>
      </c>
      <c r="J155" s="14">
        <f>+I155</f>
        <v>168000</v>
      </c>
    </row>
    <row r="156" spans="1:14" s="3" customFormat="1" ht="20.100000000000001" customHeight="1" x14ac:dyDescent="0.2">
      <c r="A156" s="7">
        <v>2015</v>
      </c>
      <c r="B156" s="4" t="s">
        <v>204</v>
      </c>
      <c r="C156" s="4" t="s">
        <v>156</v>
      </c>
      <c r="D156" s="4" t="s">
        <v>263</v>
      </c>
      <c r="E156" s="16" t="s">
        <v>182</v>
      </c>
      <c r="F156" s="5">
        <v>11400</v>
      </c>
      <c r="G156" s="6"/>
      <c r="H156" s="12" t="s">
        <v>459</v>
      </c>
      <c r="I156" s="14">
        <f t="shared" si="6"/>
        <v>11400</v>
      </c>
      <c r="K156" s="14">
        <f t="shared" ref="K156:K161" si="7">+I156</f>
        <v>11400</v>
      </c>
    </row>
    <row r="157" spans="1:14" s="3" customFormat="1" ht="20.100000000000001" customHeight="1" x14ac:dyDescent="0.2">
      <c r="A157" s="7">
        <v>2015</v>
      </c>
      <c r="B157" s="4" t="s">
        <v>204</v>
      </c>
      <c r="C157" s="4" t="s">
        <v>95</v>
      </c>
      <c r="D157" s="4" t="s">
        <v>263</v>
      </c>
      <c r="E157" s="16" t="s">
        <v>200</v>
      </c>
      <c r="F157" s="5">
        <v>69000</v>
      </c>
      <c r="G157" s="6"/>
      <c r="H157" s="12" t="s">
        <v>465</v>
      </c>
      <c r="I157" s="14">
        <f t="shared" si="6"/>
        <v>69000</v>
      </c>
      <c r="K157" s="14">
        <f t="shared" si="7"/>
        <v>69000</v>
      </c>
    </row>
    <row r="158" spans="1:14" s="3" customFormat="1" ht="20.100000000000001" customHeight="1" x14ac:dyDescent="0.2">
      <c r="A158" s="7">
        <v>2015</v>
      </c>
      <c r="B158" s="4" t="s">
        <v>204</v>
      </c>
      <c r="C158" s="4" t="s">
        <v>155</v>
      </c>
      <c r="D158" s="4" t="s">
        <v>263</v>
      </c>
      <c r="E158" s="4" t="s">
        <v>197</v>
      </c>
      <c r="F158" s="5">
        <v>14700</v>
      </c>
      <c r="G158" s="6"/>
      <c r="H158" s="12" t="s">
        <v>464</v>
      </c>
      <c r="I158" s="14">
        <f t="shared" si="6"/>
        <v>14700</v>
      </c>
      <c r="K158" s="14">
        <f t="shared" si="7"/>
        <v>14700</v>
      </c>
    </row>
    <row r="159" spans="1:14" s="3" customFormat="1" ht="20.100000000000001" customHeight="1" x14ac:dyDescent="0.2">
      <c r="A159" s="7">
        <v>2015</v>
      </c>
      <c r="B159" s="4" t="s">
        <v>204</v>
      </c>
      <c r="C159" s="4" t="s">
        <v>71</v>
      </c>
      <c r="D159" s="4" t="s">
        <v>263</v>
      </c>
      <c r="E159" s="16" t="s">
        <v>199</v>
      </c>
      <c r="F159" s="5">
        <v>16800</v>
      </c>
      <c r="G159" s="6"/>
      <c r="H159" s="12" t="s">
        <v>463</v>
      </c>
      <c r="I159" s="14">
        <f t="shared" si="6"/>
        <v>16800</v>
      </c>
      <c r="K159" s="14">
        <f t="shared" si="7"/>
        <v>16800</v>
      </c>
    </row>
    <row r="160" spans="1:14" s="3" customFormat="1" ht="20.100000000000001" customHeight="1" x14ac:dyDescent="0.2">
      <c r="A160" s="7">
        <v>2015</v>
      </c>
      <c r="B160" s="4" t="s">
        <v>204</v>
      </c>
      <c r="C160" s="4" t="s">
        <v>157</v>
      </c>
      <c r="D160" s="4" t="s">
        <v>263</v>
      </c>
      <c r="E160" s="4" t="s">
        <v>198</v>
      </c>
      <c r="F160" s="5">
        <v>18000</v>
      </c>
      <c r="G160" s="6"/>
      <c r="H160" s="12" t="s">
        <v>462</v>
      </c>
      <c r="I160" s="14">
        <f t="shared" si="6"/>
        <v>18000</v>
      </c>
      <c r="K160" s="14">
        <f t="shared" si="7"/>
        <v>18000</v>
      </c>
    </row>
    <row r="161" spans="1:14" s="3" customFormat="1" ht="20.100000000000001" customHeight="1" x14ac:dyDescent="0.2">
      <c r="A161" s="7">
        <v>2015</v>
      </c>
      <c r="B161" s="4" t="s">
        <v>204</v>
      </c>
      <c r="C161" s="4" t="s">
        <v>94</v>
      </c>
      <c r="D161" s="4" t="s">
        <v>263</v>
      </c>
      <c r="E161" s="4" t="s">
        <v>190</v>
      </c>
      <c r="F161" s="5">
        <v>8300</v>
      </c>
      <c r="G161" s="6"/>
      <c r="H161" s="12" t="s">
        <v>458</v>
      </c>
      <c r="I161" s="14">
        <f t="shared" si="6"/>
        <v>8300</v>
      </c>
      <c r="K161" s="14">
        <f t="shared" si="7"/>
        <v>8300</v>
      </c>
    </row>
    <row r="162" spans="1:14" s="3" customFormat="1" ht="20.100000000000001" customHeight="1" x14ac:dyDescent="0.2">
      <c r="A162" s="7">
        <v>2015</v>
      </c>
      <c r="B162" s="16" t="s">
        <v>209</v>
      </c>
      <c r="C162" s="4" t="s">
        <v>72</v>
      </c>
      <c r="D162" s="4" t="s">
        <v>263</v>
      </c>
      <c r="E162" s="4" t="s">
        <v>159</v>
      </c>
      <c r="F162" s="5">
        <v>30712</v>
      </c>
      <c r="G162" s="6"/>
      <c r="H162" s="12" t="s">
        <v>455</v>
      </c>
      <c r="I162" s="14">
        <f t="shared" si="6"/>
        <v>30712</v>
      </c>
      <c r="M162" s="14">
        <f>+I162</f>
        <v>30712</v>
      </c>
    </row>
    <row r="163" spans="1:14" s="3" customFormat="1" ht="20.100000000000001" customHeight="1" x14ac:dyDescent="0.2">
      <c r="A163" s="7">
        <v>2015</v>
      </c>
      <c r="B163" s="4" t="s">
        <v>204</v>
      </c>
      <c r="C163" s="4" t="s">
        <v>73</v>
      </c>
      <c r="D163" s="4" t="s">
        <v>263</v>
      </c>
      <c r="E163" s="16" t="s">
        <v>202</v>
      </c>
      <c r="F163" s="5">
        <v>7684</v>
      </c>
      <c r="G163" s="6"/>
      <c r="H163" s="12" t="s">
        <v>460</v>
      </c>
      <c r="I163" s="14">
        <f t="shared" si="6"/>
        <v>7684</v>
      </c>
      <c r="K163" s="14">
        <f>+I163</f>
        <v>7684</v>
      </c>
    </row>
    <row r="164" spans="1:14" s="3" customFormat="1" ht="20.100000000000001" customHeight="1" x14ac:dyDescent="0.2">
      <c r="A164" s="7">
        <v>2015</v>
      </c>
      <c r="B164" s="16" t="s">
        <v>209</v>
      </c>
      <c r="C164" s="4" t="s">
        <v>74</v>
      </c>
      <c r="D164" s="4" t="s">
        <v>263</v>
      </c>
      <c r="E164" s="16" t="s">
        <v>201</v>
      </c>
      <c r="F164" s="5">
        <v>100000</v>
      </c>
      <c r="H164" s="12" t="s">
        <v>456</v>
      </c>
      <c r="I164" s="14">
        <f t="shared" si="6"/>
        <v>100000</v>
      </c>
      <c r="M164" s="14">
        <f>+I164</f>
        <v>100000</v>
      </c>
    </row>
    <row r="165" spans="1:14" s="3" customFormat="1" ht="20.100000000000001" customHeight="1" x14ac:dyDescent="0.2">
      <c r="A165" s="7">
        <v>2015</v>
      </c>
      <c r="B165" s="16" t="s">
        <v>209</v>
      </c>
      <c r="C165" s="4" t="s">
        <v>60</v>
      </c>
      <c r="D165" s="4" t="s">
        <v>263</v>
      </c>
      <c r="E165" s="16" t="s">
        <v>191</v>
      </c>
      <c r="F165" s="5">
        <v>6000</v>
      </c>
      <c r="G165" s="6"/>
      <c r="H165" s="12" t="s">
        <v>457</v>
      </c>
      <c r="I165" s="14">
        <f t="shared" si="6"/>
        <v>6000</v>
      </c>
      <c r="M165" s="14">
        <f>+I165</f>
        <v>6000</v>
      </c>
    </row>
    <row r="166" spans="1:14" s="3" customFormat="1" ht="20.100000000000001" customHeight="1" x14ac:dyDescent="0.2">
      <c r="A166" s="7">
        <v>2015</v>
      </c>
      <c r="B166" s="4" t="s">
        <v>204</v>
      </c>
      <c r="C166" s="4" t="s">
        <v>158</v>
      </c>
      <c r="D166" s="4" t="s">
        <v>263</v>
      </c>
      <c r="E166" s="4" t="s">
        <v>493</v>
      </c>
      <c r="F166" s="5">
        <v>10963</v>
      </c>
      <c r="G166" s="6"/>
      <c r="H166" s="12" t="s">
        <v>461</v>
      </c>
      <c r="I166" s="14">
        <f t="shared" si="6"/>
        <v>10963</v>
      </c>
      <c r="K166" s="14">
        <f>+I166</f>
        <v>10963</v>
      </c>
    </row>
    <row r="167" spans="1:14" s="3" customFormat="1" ht="20.100000000000001" customHeight="1" x14ac:dyDescent="0.2">
      <c r="A167" s="7">
        <v>2015</v>
      </c>
      <c r="B167" s="4" t="s">
        <v>323</v>
      </c>
      <c r="C167" s="4" t="s">
        <v>255</v>
      </c>
      <c r="F167" s="5">
        <v>90000</v>
      </c>
      <c r="G167" s="6"/>
      <c r="H167" s="12"/>
      <c r="I167" s="14">
        <f t="shared" si="6"/>
        <v>90000</v>
      </c>
      <c r="N167" s="14">
        <f>+I167</f>
        <v>90000</v>
      </c>
    </row>
    <row r="168" spans="1:14" s="3" customFormat="1" ht="20.100000000000001" customHeight="1" x14ac:dyDescent="0.2">
      <c r="A168" s="7">
        <v>2015</v>
      </c>
      <c r="B168" s="8" t="s">
        <v>324</v>
      </c>
      <c r="C168" s="4" t="s">
        <v>257</v>
      </c>
      <c r="D168" s="4"/>
      <c r="E168" s="4"/>
      <c r="F168" s="5">
        <v>180000</v>
      </c>
      <c r="H168" s="12"/>
      <c r="I168" s="14">
        <f t="shared" si="6"/>
        <v>180000</v>
      </c>
      <c r="L168" s="14">
        <f>+I168</f>
        <v>180000</v>
      </c>
    </row>
    <row r="169" spans="1:14" s="3" customFormat="1" ht="20.100000000000001" customHeight="1" x14ac:dyDescent="0.2">
      <c r="A169" s="7">
        <v>2015</v>
      </c>
      <c r="B169" s="8" t="s">
        <v>324</v>
      </c>
      <c r="C169" s="4" t="s">
        <v>262</v>
      </c>
      <c r="D169" s="4"/>
      <c r="E169" s="4"/>
      <c r="F169" s="5">
        <v>180000</v>
      </c>
      <c r="G169" s="6"/>
      <c r="H169" s="12"/>
      <c r="I169" s="14">
        <f t="shared" si="6"/>
        <v>180000</v>
      </c>
      <c r="K169" s="14">
        <f>+I169</f>
        <v>180000</v>
      </c>
    </row>
    <row r="170" spans="1:14" s="3" customFormat="1" ht="20.100000000000001" customHeight="1" x14ac:dyDescent="0.2">
      <c r="A170" s="7">
        <v>2015</v>
      </c>
      <c r="B170" s="8" t="s">
        <v>324</v>
      </c>
      <c r="C170" s="4" t="s">
        <v>259</v>
      </c>
      <c r="D170" s="4"/>
      <c r="E170" s="4"/>
      <c r="F170" s="5">
        <v>180000</v>
      </c>
      <c r="H170" s="12"/>
      <c r="I170" s="14">
        <f t="shared" si="6"/>
        <v>180000</v>
      </c>
      <c r="J170" s="14">
        <f>+I170</f>
        <v>180000</v>
      </c>
    </row>
    <row r="171" spans="1:14" s="3" customFormat="1" ht="20.100000000000001" customHeight="1" x14ac:dyDescent="0.2">
      <c r="A171" s="7">
        <v>2016</v>
      </c>
      <c r="B171" s="8"/>
      <c r="C171" s="4" t="s">
        <v>466</v>
      </c>
      <c r="H171" s="12" t="s">
        <v>474</v>
      </c>
      <c r="I171" s="14">
        <f t="shared" si="6"/>
        <v>0</v>
      </c>
    </row>
    <row r="172" spans="1:14" s="3" customFormat="1" ht="15" customHeight="1" x14ac:dyDescent="0.2">
      <c r="A172" s="7">
        <v>2016</v>
      </c>
      <c r="B172" s="4" t="s">
        <v>99</v>
      </c>
      <c r="C172" s="4" t="s">
        <v>327</v>
      </c>
      <c r="D172" s="3" t="s">
        <v>263</v>
      </c>
      <c r="E172" s="3" t="s">
        <v>309</v>
      </c>
      <c r="F172" s="14">
        <v>389415</v>
      </c>
      <c r="H172" s="12" t="s">
        <v>477</v>
      </c>
      <c r="I172" s="14">
        <f t="shared" ref="I172:I202" si="8">+F172</f>
        <v>389415</v>
      </c>
    </row>
    <row r="173" spans="1:14" s="3" customFormat="1" ht="15" customHeight="1" x14ac:dyDescent="0.2">
      <c r="A173" s="7">
        <v>2016</v>
      </c>
      <c r="B173" s="4" t="s">
        <v>205</v>
      </c>
      <c r="C173" s="3" t="s">
        <v>336</v>
      </c>
      <c r="D173" s="3" t="s">
        <v>263</v>
      </c>
      <c r="E173" s="3" t="s">
        <v>319</v>
      </c>
      <c r="F173" s="14">
        <v>131000</v>
      </c>
      <c r="H173" s="12" t="s">
        <v>475</v>
      </c>
      <c r="I173" s="14">
        <f t="shared" si="8"/>
        <v>131000</v>
      </c>
    </row>
    <row r="174" spans="1:14" s="3" customFormat="1" ht="15" customHeight="1" x14ac:dyDescent="0.2">
      <c r="A174" s="7">
        <v>2016</v>
      </c>
      <c r="B174" s="4" t="s">
        <v>204</v>
      </c>
      <c r="C174" s="4" t="s">
        <v>331</v>
      </c>
      <c r="D174" s="3" t="s">
        <v>263</v>
      </c>
      <c r="E174" s="3" t="s">
        <v>314</v>
      </c>
      <c r="F174" s="14">
        <v>42820</v>
      </c>
      <c r="H174" s="12" t="s">
        <v>467</v>
      </c>
      <c r="I174" s="14">
        <f t="shared" si="8"/>
        <v>42820</v>
      </c>
    </row>
    <row r="175" spans="1:14" s="3" customFormat="1" ht="15" customHeight="1" x14ac:dyDescent="0.2">
      <c r="A175" s="7">
        <v>2016</v>
      </c>
      <c r="B175" s="4" t="s">
        <v>204</v>
      </c>
      <c r="C175" s="3" t="s">
        <v>328</v>
      </c>
      <c r="D175" s="3" t="s">
        <v>263</v>
      </c>
      <c r="E175" s="3" t="s">
        <v>311</v>
      </c>
      <c r="F175" s="14">
        <v>160000</v>
      </c>
      <c r="H175" s="12" t="s">
        <v>470</v>
      </c>
      <c r="I175" s="14">
        <f t="shared" si="8"/>
        <v>160000</v>
      </c>
    </row>
    <row r="176" spans="1:14" s="3" customFormat="1" ht="15" customHeight="1" x14ac:dyDescent="0.2">
      <c r="A176" s="7">
        <v>2016</v>
      </c>
      <c r="B176" s="4" t="s">
        <v>205</v>
      </c>
      <c r="C176" s="3" t="s">
        <v>335</v>
      </c>
      <c r="D176" s="3" t="s">
        <v>263</v>
      </c>
      <c r="E176" s="3" t="s">
        <v>318</v>
      </c>
      <c r="F176" s="14">
        <v>315000</v>
      </c>
      <c r="H176" s="12" t="s">
        <v>473</v>
      </c>
      <c r="I176" s="14">
        <f t="shared" si="8"/>
        <v>315000</v>
      </c>
    </row>
    <row r="177" spans="1:14" s="3" customFormat="1" ht="15" customHeight="1" x14ac:dyDescent="0.2">
      <c r="A177" s="7">
        <v>2016</v>
      </c>
      <c r="B177" s="4" t="s">
        <v>204</v>
      </c>
      <c r="C177" s="4" t="s">
        <v>330</v>
      </c>
      <c r="D177" s="3" t="s">
        <v>263</v>
      </c>
      <c r="E177" s="3" t="s">
        <v>313</v>
      </c>
      <c r="F177" s="14">
        <v>108000</v>
      </c>
      <c r="H177" s="12" t="s">
        <v>472</v>
      </c>
      <c r="I177" s="14">
        <f t="shared" si="8"/>
        <v>108000</v>
      </c>
    </row>
    <row r="178" spans="1:14" s="3" customFormat="1" ht="15" customHeight="1" x14ac:dyDescent="0.2">
      <c r="A178" s="7">
        <v>2016</v>
      </c>
      <c r="B178" s="4" t="s">
        <v>205</v>
      </c>
      <c r="C178" s="4" t="s">
        <v>333</v>
      </c>
      <c r="D178" s="3" t="s">
        <v>263</v>
      </c>
      <c r="E178" s="3" t="s">
        <v>316</v>
      </c>
      <c r="F178" s="14">
        <v>271489</v>
      </c>
      <c r="H178" s="12" t="s">
        <v>476</v>
      </c>
      <c r="I178" s="14">
        <f t="shared" si="8"/>
        <v>271489</v>
      </c>
    </row>
    <row r="179" spans="1:14" s="3" customFormat="1" ht="15" customHeight="1" x14ac:dyDescent="0.2">
      <c r="A179" s="7">
        <v>2016</v>
      </c>
      <c r="B179" s="4" t="s">
        <v>204</v>
      </c>
      <c r="C179" s="4" t="s">
        <v>332</v>
      </c>
      <c r="D179" s="3" t="s">
        <v>263</v>
      </c>
      <c r="E179" s="3" t="s">
        <v>315</v>
      </c>
      <c r="F179" s="14">
        <v>5700</v>
      </c>
      <c r="H179" s="12" t="s">
        <v>468</v>
      </c>
      <c r="I179" s="14">
        <f t="shared" si="8"/>
        <v>5700</v>
      </c>
    </row>
    <row r="180" spans="1:14" s="3" customFormat="1" ht="15" customHeight="1" x14ac:dyDescent="0.2">
      <c r="A180" s="7">
        <v>2016</v>
      </c>
      <c r="B180" s="4" t="s">
        <v>204</v>
      </c>
      <c r="C180" s="4" t="s">
        <v>329</v>
      </c>
      <c r="D180" s="3" t="s">
        <v>263</v>
      </c>
      <c r="E180" s="3" t="s">
        <v>312</v>
      </c>
      <c r="F180" s="14">
        <v>10000</v>
      </c>
      <c r="H180" s="12" t="s">
        <v>471</v>
      </c>
      <c r="I180" s="14">
        <f t="shared" si="8"/>
        <v>10000</v>
      </c>
    </row>
    <row r="181" spans="1:14" s="3" customFormat="1" ht="15" customHeight="1" x14ac:dyDescent="0.2">
      <c r="A181" s="7">
        <v>2016</v>
      </c>
      <c r="B181" s="4" t="s">
        <v>205</v>
      </c>
      <c r="C181" s="4" t="s">
        <v>334</v>
      </c>
      <c r="D181" s="3" t="s">
        <v>263</v>
      </c>
      <c r="E181" s="3" t="s">
        <v>317</v>
      </c>
      <c r="F181" s="14">
        <v>231250</v>
      </c>
      <c r="H181" s="12" t="s">
        <v>469</v>
      </c>
      <c r="I181" s="14">
        <f t="shared" si="8"/>
        <v>231250</v>
      </c>
    </row>
    <row r="182" spans="1:14" s="3" customFormat="1" ht="15" customHeight="1" x14ac:dyDescent="0.2">
      <c r="A182" s="7">
        <v>2016</v>
      </c>
      <c r="B182" s="4" t="s">
        <v>323</v>
      </c>
      <c r="C182" s="4" t="s">
        <v>255</v>
      </c>
      <c r="D182" s="3" t="s">
        <v>263</v>
      </c>
      <c r="E182" s="3" t="s">
        <v>308</v>
      </c>
      <c r="F182" s="14">
        <v>91026</v>
      </c>
      <c r="H182" s="12"/>
      <c r="I182" s="14">
        <f t="shared" si="8"/>
        <v>91026</v>
      </c>
      <c r="N182" s="14">
        <f>+I182</f>
        <v>91026</v>
      </c>
    </row>
    <row r="183" spans="1:14" s="3" customFormat="1" ht="15" customHeight="1" x14ac:dyDescent="0.2">
      <c r="A183" s="7">
        <v>2016</v>
      </c>
      <c r="B183" s="8" t="s">
        <v>324</v>
      </c>
      <c r="C183" s="4" t="s">
        <v>257</v>
      </c>
      <c r="D183" s="3" t="s">
        <v>263</v>
      </c>
      <c r="E183" s="3" t="s">
        <v>306</v>
      </c>
      <c r="F183" s="30">
        <v>182051</v>
      </c>
      <c r="H183" s="12"/>
      <c r="I183" s="14">
        <f t="shared" si="8"/>
        <v>182051</v>
      </c>
      <c r="L183" s="14">
        <f>+I183</f>
        <v>182051</v>
      </c>
    </row>
    <row r="184" spans="1:14" s="3" customFormat="1" ht="15" customHeight="1" x14ac:dyDescent="0.2">
      <c r="A184" s="7">
        <v>2016</v>
      </c>
      <c r="B184" s="8" t="s">
        <v>324</v>
      </c>
      <c r="C184" s="4" t="s">
        <v>262</v>
      </c>
      <c r="D184" s="3" t="s">
        <v>263</v>
      </c>
      <c r="E184" s="3" t="s">
        <v>295</v>
      </c>
      <c r="F184" s="30">
        <v>182051</v>
      </c>
      <c r="H184" s="12"/>
      <c r="I184" s="14">
        <f t="shared" si="8"/>
        <v>182051</v>
      </c>
      <c r="K184" s="14">
        <f>+I184</f>
        <v>182051</v>
      </c>
    </row>
    <row r="185" spans="1:14" s="3" customFormat="1" ht="15" customHeight="1" x14ac:dyDescent="0.2">
      <c r="A185" s="7">
        <v>2016</v>
      </c>
      <c r="B185" s="4" t="s">
        <v>99</v>
      </c>
      <c r="C185" s="4" t="s">
        <v>327</v>
      </c>
      <c r="D185" s="3" t="s">
        <v>263</v>
      </c>
      <c r="E185" s="3" t="s">
        <v>310</v>
      </c>
      <c r="F185" s="14">
        <v>15640</v>
      </c>
      <c r="H185" s="12"/>
      <c r="I185" s="14">
        <f t="shared" si="8"/>
        <v>15640</v>
      </c>
    </row>
    <row r="186" spans="1:14" s="3" customFormat="1" ht="15" customHeight="1" x14ac:dyDescent="0.2">
      <c r="A186" s="7">
        <v>2016</v>
      </c>
      <c r="B186" s="8" t="s">
        <v>324</v>
      </c>
      <c r="C186" s="4" t="s">
        <v>259</v>
      </c>
      <c r="D186" s="3" t="s">
        <v>263</v>
      </c>
      <c r="E186" s="3" t="s">
        <v>307</v>
      </c>
      <c r="F186" s="30">
        <v>182051</v>
      </c>
      <c r="H186" s="12"/>
      <c r="I186" s="14">
        <f t="shared" si="8"/>
        <v>182051</v>
      </c>
      <c r="J186" s="14">
        <f>+I186</f>
        <v>182051</v>
      </c>
    </row>
    <row r="187" spans="1:14" s="3" customFormat="1" ht="15" customHeight="1" x14ac:dyDescent="0.2">
      <c r="A187" s="7">
        <v>2017</v>
      </c>
      <c r="B187" s="4" t="s">
        <v>206</v>
      </c>
      <c r="C187" s="3" t="s">
        <v>83</v>
      </c>
      <c r="D187" s="3" t="s">
        <v>263</v>
      </c>
      <c r="E187" s="3" t="s">
        <v>296</v>
      </c>
      <c r="F187" s="14">
        <v>900000</v>
      </c>
      <c r="H187" s="12" t="s">
        <v>488</v>
      </c>
      <c r="I187" s="14">
        <f t="shared" si="8"/>
        <v>900000</v>
      </c>
      <c r="L187" s="14">
        <f>+I187</f>
        <v>900000</v>
      </c>
    </row>
    <row r="188" spans="1:14" s="3" customFormat="1" ht="15" customHeight="1" x14ac:dyDescent="0.2">
      <c r="A188" s="7">
        <v>2017</v>
      </c>
      <c r="B188" s="4" t="s">
        <v>205</v>
      </c>
      <c r="C188" s="4" t="s">
        <v>326</v>
      </c>
      <c r="D188" s="3" t="s">
        <v>263</v>
      </c>
      <c r="E188" s="3" t="s">
        <v>305</v>
      </c>
      <c r="F188" s="14">
        <v>89300</v>
      </c>
      <c r="H188" s="12" t="s">
        <v>484</v>
      </c>
      <c r="I188" s="14">
        <f t="shared" si="8"/>
        <v>89300</v>
      </c>
      <c r="M188" s="14">
        <f>+I188</f>
        <v>89300</v>
      </c>
    </row>
    <row r="189" spans="1:14" s="3" customFormat="1" ht="15" customHeight="1" x14ac:dyDescent="0.2">
      <c r="A189" s="7">
        <v>2017</v>
      </c>
      <c r="B189" s="4" t="s">
        <v>205</v>
      </c>
      <c r="C189" s="3" t="s">
        <v>342</v>
      </c>
      <c r="D189" s="3" t="s">
        <v>263</v>
      </c>
      <c r="E189" s="3" t="s">
        <v>320</v>
      </c>
      <c r="F189" s="14">
        <v>17378</v>
      </c>
      <c r="H189" s="12" t="s">
        <v>479</v>
      </c>
      <c r="I189" s="14">
        <f t="shared" si="8"/>
        <v>17378</v>
      </c>
      <c r="M189" s="14">
        <f>+I189</f>
        <v>17378</v>
      </c>
    </row>
    <row r="190" spans="1:14" s="3" customFormat="1" ht="15" customHeight="1" x14ac:dyDescent="0.2">
      <c r="A190" s="7">
        <v>2017</v>
      </c>
      <c r="B190" s="4" t="s">
        <v>205</v>
      </c>
      <c r="C190" s="3" t="s">
        <v>340</v>
      </c>
      <c r="D190" s="3" t="s">
        <v>263</v>
      </c>
      <c r="E190" s="3" t="s">
        <v>301</v>
      </c>
      <c r="F190" s="14">
        <v>48700</v>
      </c>
      <c r="H190" s="12" t="s">
        <v>487</v>
      </c>
      <c r="I190" s="14">
        <f t="shared" si="8"/>
        <v>48700</v>
      </c>
      <c r="M190" s="14">
        <f>+I190</f>
        <v>48700</v>
      </c>
    </row>
    <row r="191" spans="1:14" s="3" customFormat="1" ht="15" customHeight="1" x14ac:dyDescent="0.2">
      <c r="A191" s="7">
        <v>2017</v>
      </c>
      <c r="B191" s="4" t="s">
        <v>204</v>
      </c>
      <c r="C191" s="3" t="s">
        <v>337</v>
      </c>
      <c r="D191" s="3" t="s">
        <v>263</v>
      </c>
      <c r="E191" s="3" t="s">
        <v>298</v>
      </c>
      <c r="F191" s="14">
        <v>31919</v>
      </c>
      <c r="H191" s="12" t="s">
        <v>481</v>
      </c>
      <c r="I191" s="14">
        <f t="shared" si="8"/>
        <v>31919</v>
      </c>
      <c r="K191" s="14">
        <f>+I191</f>
        <v>31919</v>
      </c>
    </row>
    <row r="192" spans="1:14" s="3" customFormat="1" ht="15" customHeight="1" x14ac:dyDescent="0.2">
      <c r="A192" s="7">
        <v>2017</v>
      </c>
      <c r="B192" s="4" t="s">
        <v>204</v>
      </c>
      <c r="C192" s="3" t="s">
        <v>338</v>
      </c>
      <c r="D192" s="3" t="s">
        <v>263</v>
      </c>
      <c r="E192" s="3" t="s">
        <v>299</v>
      </c>
      <c r="F192" s="14">
        <v>24950</v>
      </c>
      <c r="H192" s="12" t="s">
        <v>486</v>
      </c>
      <c r="I192" s="14">
        <f t="shared" si="8"/>
        <v>24950</v>
      </c>
      <c r="K192" s="14">
        <f>+I192</f>
        <v>24950</v>
      </c>
    </row>
    <row r="193" spans="1:14" s="3" customFormat="1" ht="15" customHeight="1" x14ac:dyDescent="0.2">
      <c r="A193" s="7">
        <v>2017</v>
      </c>
      <c r="B193" s="4" t="s">
        <v>205</v>
      </c>
      <c r="C193" s="3" t="s">
        <v>325</v>
      </c>
      <c r="D193" s="3" t="s">
        <v>263</v>
      </c>
      <c r="E193" s="3" t="s">
        <v>303</v>
      </c>
      <c r="F193" s="14">
        <v>27025</v>
      </c>
      <c r="H193" s="12" t="s">
        <v>482</v>
      </c>
      <c r="I193" s="14">
        <f t="shared" si="8"/>
        <v>27025</v>
      </c>
      <c r="M193" s="14">
        <f>+I193</f>
        <v>27025</v>
      </c>
    </row>
    <row r="194" spans="1:14" s="3" customFormat="1" ht="15" customHeight="1" x14ac:dyDescent="0.2">
      <c r="A194" s="7">
        <v>2017</v>
      </c>
      <c r="B194" s="4" t="s">
        <v>205</v>
      </c>
      <c r="C194" s="3" t="s">
        <v>341</v>
      </c>
      <c r="D194" s="3" t="s">
        <v>263</v>
      </c>
      <c r="E194" s="3" t="s">
        <v>302</v>
      </c>
      <c r="F194" s="14">
        <v>51357</v>
      </c>
      <c r="H194" s="12" t="s">
        <v>478</v>
      </c>
      <c r="I194" s="14">
        <f t="shared" si="8"/>
        <v>51357</v>
      </c>
      <c r="M194" s="14">
        <f>+I194</f>
        <v>51357</v>
      </c>
    </row>
    <row r="195" spans="1:14" s="3" customFormat="1" ht="15" customHeight="1" x14ac:dyDescent="0.2">
      <c r="A195" s="7">
        <v>2017</v>
      </c>
      <c r="B195" s="4" t="s">
        <v>205</v>
      </c>
      <c r="C195" s="3" t="s">
        <v>343</v>
      </c>
      <c r="D195" s="3" t="s">
        <v>263</v>
      </c>
      <c r="E195" s="3" t="s">
        <v>304</v>
      </c>
      <c r="F195" s="14">
        <v>130926</v>
      </c>
      <c r="H195" s="12" t="s">
        <v>480</v>
      </c>
      <c r="I195" s="14">
        <f t="shared" si="8"/>
        <v>130926</v>
      </c>
      <c r="M195" s="14">
        <f>+I195</f>
        <v>130926</v>
      </c>
    </row>
    <row r="196" spans="1:14" s="3" customFormat="1" ht="15" customHeight="1" x14ac:dyDescent="0.2">
      <c r="A196" s="7">
        <v>2017</v>
      </c>
      <c r="B196" s="4" t="s">
        <v>204</v>
      </c>
      <c r="C196" s="3" t="s">
        <v>339</v>
      </c>
      <c r="D196" s="3" t="s">
        <v>263</v>
      </c>
      <c r="E196" s="3" t="s">
        <v>300</v>
      </c>
      <c r="F196" s="14">
        <v>9000</v>
      </c>
      <c r="H196" s="12" t="s">
        <v>485</v>
      </c>
      <c r="I196" s="14">
        <f t="shared" si="8"/>
        <v>9000</v>
      </c>
      <c r="K196" s="14">
        <f>+I196</f>
        <v>9000</v>
      </c>
    </row>
    <row r="197" spans="1:14" s="3" customFormat="1" ht="15" customHeight="1" x14ac:dyDescent="0.2">
      <c r="A197" s="7">
        <v>2017</v>
      </c>
      <c r="B197" s="4" t="s">
        <v>205</v>
      </c>
      <c r="C197" s="3" t="s">
        <v>344</v>
      </c>
      <c r="D197" s="3" t="s">
        <v>263</v>
      </c>
      <c r="E197" s="3" t="s">
        <v>321</v>
      </c>
      <c r="F197" s="14">
        <v>40000</v>
      </c>
      <c r="H197" s="12" t="s">
        <v>483</v>
      </c>
      <c r="I197" s="14">
        <f t="shared" si="8"/>
        <v>40000</v>
      </c>
      <c r="M197" s="14">
        <f>+I197</f>
        <v>40000</v>
      </c>
    </row>
    <row r="198" spans="1:14" s="3" customFormat="1" ht="15" customHeight="1" x14ac:dyDescent="0.2">
      <c r="A198" s="7">
        <v>2017</v>
      </c>
      <c r="B198" s="4" t="s">
        <v>323</v>
      </c>
      <c r="C198" s="4" t="s">
        <v>255</v>
      </c>
      <c r="D198" s="3" t="s">
        <v>263</v>
      </c>
      <c r="E198" s="3" t="s">
        <v>295</v>
      </c>
      <c r="F198" s="14">
        <v>90927</v>
      </c>
      <c r="H198" s="12"/>
      <c r="I198" s="14">
        <f t="shared" si="8"/>
        <v>90927</v>
      </c>
      <c r="N198" s="14">
        <f>+I198</f>
        <v>90927</v>
      </c>
    </row>
    <row r="199" spans="1:14" s="3" customFormat="1" ht="15" customHeight="1" x14ac:dyDescent="0.2">
      <c r="A199" s="7">
        <v>2017</v>
      </c>
      <c r="B199" s="4" t="s">
        <v>206</v>
      </c>
      <c r="C199" s="3" t="s">
        <v>83</v>
      </c>
      <c r="D199" s="3" t="s">
        <v>263</v>
      </c>
      <c r="E199" s="3" t="s">
        <v>297</v>
      </c>
      <c r="F199" s="14">
        <v>1000000</v>
      </c>
      <c r="H199" s="12"/>
      <c r="I199" s="14">
        <v>100000</v>
      </c>
      <c r="L199" s="14">
        <f>+I199</f>
        <v>100000</v>
      </c>
    </row>
    <row r="200" spans="1:14" s="3" customFormat="1" ht="15" customHeight="1" x14ac:dyDescent="0.2">
      <c r="A200" s="7">
        <v>2017</v>
      </c>
      <c r="B200" s="8" t="s">
        <v>324</v>
      </c>
      <c r="C200" s="4" t="s">
        <v>257</v>
      </c>
      <c r="D200" s="3" t="s">
        <v>263</v>
      </c>
      <c r="E200" s="3" t="s">
        <v>306</v>
      </c>
      <c r="F200" s="14">
        <v>181854</v>
      </c>
      <c r="H200" s="12"/>
      <c r="I200" s="14">
        <f t="shared" si="8"/>
        <v>181854</v>
      </c>
      <c r="L200" s="14">
        <f>+I200</f>
        <v>181854</v>
      </c>
    </row>
    <row r="201" spans="1:14" s="3" customFormat="1" ht="15" customHeight="1" x14ac:dyDescent="0.2">
      <c r="A201" s="7">
        <v>2017</v>
      </c>
      <c r="B201" s="8" t="s">
        <v>324</v>
      </c>
      <c r="C201" s="4" t="s">
        <v>262</v>
      </c>
      <c r="D201" s="3" t="s">
        <v>263</v>
      </c>
      <c r="E201" s="3" t="s">
        <v>295</v>
      </c>
      <c r="F201" s="14">
        <v>181854</v>
      </c>
      <c r="H201" s="12"/>
      <c r="I201" s="14">
        <f t="shared" si="8"/>
        <v>181854</v>
      </c>
      <c r="K201" s="14">
        <f>+I201</f>
        <v>181854</v>
      </c>
    </row>
    <row r="202" spans="1:14" s="3" customFormat="1" ht="15" customHeight="1" x14ac:dyDescent="0.2">
      <c r="A202" s="7">
        <v>2017</v>
      </c>
      <c r="B202" s="8" t="s">
        <v>324</v>
      </c>
      <c r="C202" s="4" t="s">
        <v>259</v>
      </c>
      <c r="D202" s="3" t="s">
        <v>263</v>
      </c>
      <c r="E202" s="3" t="s">
        <v>307</v>
      </c>
      <c r="F202" s="14">
        <v>181854</v>
      </c>
      <c r="H202" s="12"/>
      <c r="I202" s="14">
        <f t="shared" si="8"/>
        <v>181854</v>
      </c>
      <c r="J202" s="14">
        <f>+I202</f>
        <v>181854</v>
      </c>
    </row>
    <row r="203" spans="1:14" ht="15" customHeight="1" x14ac:dyDescent="0.2">
      <c r="A203" s="7">
        <v>2019</v>
      </c>
      <c r="B203" t="s">
        <v>99</v>
      </c>
      <c r="C203" t="s">
        <v>510</v>
      </c>
      <c r="D203" s="3" t="s">
        <v>263</v>
      </c>
      <c r="E203" t="s">
        <v>510</v>
      </c>
      <c r="F203" s="35">
        <v>500000</v>
      </c>
      <c r="H203" s="32" t="s">
        <v>511</v>
      </c>
      <c r="I203" s="35">
        <v>500000</v>
      </c>
      <c r="J203" s="37">
        <f>+I203</f>
        <v>500000</v>
      </c>
    </row>
    <row r="204" spans="1:14" ht="15" customHeight="1" x14ac:dyDescent="0.2">
      <c r="A204" s="7">
        <v>2019</v>
      </c>
      <c r="B204" s="36" t="s">
        <v>547</v>
      </c>
      <c r="C204" t="s">
        <v>510</v>
      </c>
      <c r="D204" s="3" t="s">
        <v>263</v>
      </c>
      <c r="E204" t="s">
        <v>510</v>
      </c>
      <c r="F204" s="35">
        <v>109000</v>
      </c>
      <c r="H204" s="32" t="s">
        <v>511</v>
      </c>
      <c r="I204" s="35">
        <v>109000</v>
      </c>
      <c r="J204" s="37">
        <f>+I204</f>
        <v>109000</v>
      </c>
    </row>
    <row r="205" spans="1:14" ht="15" customHeight="1" x14ac:dyDescent="0.2">
      <c r="A205" s="7">
        <v>2018</v>
      </c>
      <c r="B205" t="s">
        <v>205</v>
      </c>
      <c r="C205" t="s">
        <v>514</v>
      </c>
      <c r="D205" s="3" t="s">
        <v>263</v>
      </c>
      <c r="E205" t="s">
        <v>514</v>
      </c>
      <c r="F205" s="35">
        <v>418900</v>
      </c>
      <c r="H205" s="31" t="s">
        <v>515</v>
      </c>
      <c r="I205" s="35">
        <v>418900</v>
      </c>
      <c r="M205" s="37">
        <f>+I205</f>
        <v>418900</v>
      </c>
    </row>
    <row r="206" spans="1:14" ht="15" customHeight="1" x14ac:dyDescent="0.2">
      <c r="A206" s="7">
        <v>2019</v>
      </c>
      <c r="B206" t="s">
        <v>205</v>
      </c>
      <c r="C206" t="s">
        <v>520</v>
      </c>
      <c r="D206" s="3" t="s">
        <v>263</v>
      </c>
      <c r="E206" t="s">
        <v>520</v>
      </c>
      <c r="F206" s="35">
        <v>270000</v>
      </c>
      <c r="H206" s="32" t="s">
        <v>521</v>
      </c>
      <c r="I206" s="35">
        <v>270000</v>
      </c>
      <c r="M206" s="37">
        <f>+I206</f>
        <v>270000</v>
      </c>
    </row>
    <row r="207" spans="1:14" ht="15" customHeight="1" x14ac:dyDescent="0.2">
      <c r="A207" s="7">
        <v>2019</v>
      </c>
      <c r="B207" t="s">
        <v>205</v>
      </c>
      <c r="C207" t="s">
        <v>326</v>
      </c>
      <c r="D207" s="3" t="s">
        <v>263</v>
      </c>
      <c r="E207" t="s">
        <v>326</v>
      </c>
      <c r="F207" s="35">
        <v>80000</v>
      </c>
      <c r="H207" s="32" t="s">
        <v>522</v>
      </c>
      <c r="I207" s="35">
        <v>80000</v>
      </c>
      <c r="M207" s="37">
        <f>+I207</f>
        <v>80000</v>
      </c>
    </row>
    <row r="208" spans="1:14" ht="15" customHeight="1" x14ac:dyDescent="0.2">
      <c r="A208" s="7">
        <v>2018</v>
      </c>
      <c r="B208" t="s">
        <v>204</v>
      </c>
      <c r="C208" t="s">
        <v>512</v>
      </c>
      <c r="D208" s="3" t="s">
        <v>263</v>
      </c>
      <c r="E208" t="s">
        <v>512</v>
      </c>
      <c r="F208" s="35">
        <v>1517</v>
      </c>
      <c r="H208" s="32" t="s">
        <v>513</v>
      </c>
      <c r="I208" s="35">
        <v>1517</v>
      </c>
      <c r="K208" s="37">
        <f t="shared" ref="K208:K210" si="9">+I208</f>
        <v>1517</v>
      </c>
    </row>
    <row r="209" spans="1:13" ht="15" customHeight="1" x14ac:dyDescent="0.2">
      <c r="A209" s="7">
        <v>2018</v>
      </c>
      <c r="B209" t="s">
        <v>204</v>
      </c>
      <c r="C209" t="s">
        <v>516</v>
      </c>
      <c r="D209" s="3" t="s">
        <v>263</v>
      </c>
      <c r="E209" t="s">
        <v>516</v>
      </c>
      <c r="F209" s="35">
        <v>10000</v>
      </c>
      <c r="H209" s="32" t="s">
        <v>517</v>
      </c>
      <c r="I209" s="35">
        <v>10000</v>
      </c>
      <c r="K209" s="37">
        <f t="shared" si="9"/>
        <v>10000</v>
      </c>
    </row>
    <row r="210" spans="1:13" ht="15" customHeight="1" x14ac:dyDescent="0.2">
      <c r="A210" s="7">
        <v>2018</v>
      </c>
      <c r="B210" t="s">
        <v>204</v>
      </c>
      <c r="C210" t="s">
        <v>518</v>
      </c>
      <c r="D210" s="3" t="s">
        <v>263</v>
      </c>
      <c r="E210" t="s">
        <v>518</v>
      </c>
      <c r="F210" s="35">
        <v>5000</v>
      </c>
      <c r="H210" s="31" t="s">
        <v>519</v>
      </c>
      <c r="I210" s="35">
        <v>5000</v>
      </c>
      <c r="K210" s="37">
        <f t="shared" si="9"/>
        <v>5000</v>
      </c>
    </row>
    <row r="211" spans="1:13" ht="15" customHeight="1" x14ac:dyDescent="0.2">
      <c r="A211" s="7">
        <v>2019</v>
      </c>
      <c r="B211" t="s">
        <v>206</v>
      </c>
      <c r="C211" t="s">
        <v>523</v>
      </c>
      <c r="D211" s="3" t="s">
        <v>263</v>
      </c>
      <c r="E211" s="36" t="s">
        <v>548</v>
      </c>
      <c r="F211" s="35">
        <v>25000</v>
      </c>
      <c r="H211" s="31" t="s">
        <v>524</v>
      </c>
      <c r="I211" s="35">
        <v>25000</v>
      </c>
      <c r="L211" s="37">
        <f>+I211</f>
        <v>25000</v>
      </c>
    </row>
    <row r="212" spans="1:13" ht="15" customHeight="1" x14ac:dyDescent="0.2">
      <c r="A212" s="7">
        <v>2019</v>
      </c>
      <c r="B212" t="s">
        <v>205</v>
      </c>
      <c r="C212" t="s">
        <v>552</v>
      </c>
      <c r="D212" s="3" t="s">
        <v>263</v>
      </c>
      <c r="E212" t="s">
        <v>525</v>
      </c>
      <c r="F212" s="35">
        <v>8300000</v>
      </c>
      <c r="H212" s="32" t="s">
        <v>526</v>
      </c>
      <c r="I212" s="35">
        <v>8300000</v>
      </c>
      <c r="M212" s="37">
        <f>+I212</f>
        <v>8300000</v>
      </c>
    </row>
    <row r="213" spans="1:13" ht="15" customHeight="1" x14ac:dyDescent="0.2">
      <c r="A213" s="7">
        <v>2019</v>
      </c>
      <c r="B213" t="s">
        <v>205</v>
      </c>
      <c r="C213" t="s">
        <v>531</v>
      </c>
      <c r="D213" s="3" t="s">
        <v>263</v>
      </c>
      <c r="E213" t="s">
        <v>531</v>
      </c>
      <c r="F213" s="35">
        <v>81000</v>
      </c>
      <c r="H213" s="31" t="s">
        <v>532</v>
      </c>
      <c r="I213" s="35">
        <v>81000</v>
      </c>
      <c r="M213" s="37">
        <f>+I213</f>
        <v>81000</v>
      </c>
    </row>
    <row r="214" spans="1:13" ht="15" customHeight="1" x14ac:dyDescent="0.2">
      <c r="A214" s="7">
        <v>2019</v>
      </c>
      <c r="B214" t="s">
        <v>206</v>
      </c>
      <c r="C214" t="s">
        <v>535</v>
      </c>
      <c r="D214" s="3" t="s">
        <v>263</v>
      </c>
      <c r="E214" s="36" t="s">
        <v>548</v>
      </c>
      <c r="F214" s="35">
        <v>100000</v>
      </c>
      <c r="H214" s="32" t="s">
        <v>536</v>
      </c>
      <c r="I214" s="35">
        <v>100000</v>
      </c>
      <c r="L214" s="37">
        <f>+I214</f>
        <v>100000</v>
      </c>
    </row>
    <row r="215" spans="1:13" ht="15" customHeight="1" x14ac:dyDescent="0.2">
      <c r="A215" s="7">
        <v>2019</v>
      </c>
      <c r="B215" t="s">
        <v>204</v>
      </c>
      <c r="C215" t="s">
        <v>527</v>
      </c>
      <c r="D215" s="3" t="s">
        <v>263</v>
      </c>
      <c r="E215" t="s">
        <v>527</v>
      </c>
      <c r="F215" s="35">
        <v>30500</v>
      </c>
      <c r="H215" s="32" t="s">
        <v>528</v>
      </c>
      <c r="I215" s="35">
        <v>30500</v>
      </c>
      <c r="K215" s="37">
        <f t="shared" ref="K215:K217" si="10">+I215</f>
        <v>30500</v>
      </c>
    </row>
    <row r="216" spans="1:13" ht="15" customHeight="1" x14ac:dyDescent="0.2">
      <c r="A216" s="7">
        <v>2019</v>
      </c>
      <c r="B216" t="s">
        <v>204</v>
      </c>
      <c r="C216" t="s">
        <v>529</v>
      </c>
      <c r="D216" s="3" t="s">
        <v>263</v>
      </c>
      <c r="E216" t="s">
        <v>529</v>
      </c>
      <c r="F216" s="35">
        <v>17500</v>
      </c>
      <c r="H216" s="32" t="s">
        <v>530</v>
      </c>
      <c r="I216" s="35">
        <v>17500</v>
      </c>
      <c r="K216" s="37">
        <f t="shared" si="10"/>
        <v>17500</v>
      </c>
    </row>
    <row r="217" spans="1:13" ht="15" customHeight="1" x14ac:dyDescent="0.2">
      <c r="A217" s="7">
        <v>2020</v>
      </c>
      <c r="B217" t="s">
        <v>204</v>
      </c>
      <c r="C217" t="s">
        <v>533</v>
      </c>
      <c r="D217" s="3" t="s">
        <v>263</v>
      </c>
      <c r="E217" t="s">
        <v>533</v>
      </c>
      <c r="F217" s="35">
        <v>4400</v>
      </c>
      <c r="H217" s="32" t="s">
        <v>534</v>
      </c>
      <c r="I217" s="35">
        <v>4400</v>
      </c>
      <c r="K217" s="37">
        <f t="shared" si="10"/>
        <v>4400</v>
      </c>
    </row>
    <row r="218" spans="1:13" ht="15" customHeight="1" x14ac:dyDescent="0.2">
      <c r="A218" s="7">
        <v>2020</v>
      </c>
      <c r="B218" t="s">
        <v>204</v>
      </c>
      <c r="C218" t="s">
        <v>537</v>
      </c>
      <c r="D218" s="3" t="s">
        <v>263</v>
      </c>
      <c r="E218" t="s">
        <v>537</v>
      </c>
      <c r="F218" s="35">
        <v>85000</v>
      </c>
      <c r="H218" s="33" t="s">
        <v>538</v>
      </c>
      <c r="I218" s="35">
        <v>85000</v>
      </c>
      <c r="K218" s="37">
        <f>+I218</f>
        <v>85000</v>
      </c>
    </row>
    <row r="219" spans="1:13" ht="15" customHeight="1" x14ac:dyDescent="0.2">
      <c r="A219" s="7">
        <v>2020</v>
      </c>
      <c r="B219" t="s">
        <v>204</v>
      </c>
      <c r="C219" t="s">
        <v>539</v>
      </c>
      <c r="D219" s="3" t="s">
        <v>263</v>
      </c>
      <c r="E219" t="s">
        <v>539</v>
      </c>
      <c r="F219" s="35">
        <v>5000</v>
      </c>
      <c r="H219" s="32" t="s">
        <v>540</v>
      </c>
      <c r="I219" s="35">
        <v>5000</v>
      </c>
      <c r="K219" s="37">
        <f>+I219</f>
        <v>5000</v>
      </c>
    </row>
    <row r="220" spans="1:13" ht="15" customHeight="1" x14ac:dyDescent="0.2">
      <c r="A220" s="7">
        <v>2021</v>
      </c>
      <c r="B220" t="s">
        <v>205</v>
      </c>
      <c r="C220" t="s">
        <v>543</v>
      </c>
      <c r="D220" s="3" t="s">
        <v>263</v>
      </c>
      <c r="E220" t="s">
        <v>546</v>
      </c>
      <c r="F220" s="35">
        <v>315000</v>
      </c>
      <c r="H220" s="34" t="s">
        <v>544</v>
      </c>
      <c r="I220" s="35">
        <v>315000</v>
      </c>
      <c r="M220" s="37">
        <f>+I220</f>
        <v>315000</v>
      </c>
    </row>
    <row r="221" spans="1:13" ht="15" customHeight="1" x14ac:dyDescent="0.2">
      <c r="A221" s="7">
        <v>2021</v>
      </c>
      <c r="B221" t="s">
        <v>204</v>
      </c>
      <c r="C221" t="s">
        <v>541</v>
      </c>
      <c r="D221" s="3" t="s">
        <v>263</v>
      </c>
      <c r="E221" t="s">
        <v>545</v>
      </c>
      <c r="F221" s="35">
        <v>900000</v>
      </c>
      <c r="H221" s="32" t="s">
        <v>542</v>
      </c>
      <c r="I221" s="35">
        <v>900000</v>
      </c>
      <c r="K221" s="37">
        <f>+I221</f>
        <v>900000</v>
      </c>
    </row>
    <row r="222" spans="1:13" ht="15" customHeight="1" x14ac:dyDescent="0.2">
      <c r="A222" s="7">
        <v>2022</v>
      </c>
      <c r="B222" s="2" t="s">
        <v>204</v>
      </c>
      <c r="C222" t="s">
        <v>541</v>
      </c>
      <c r="D222" s="3" t="s">
        <v>263</v>
      </c>
      <c r="E222" t="s">
        <v>549</v>
      </c>
      <c r="F222" s="35">
        <v>9000</v>
      </c>
      <c r="H222" t="s">
        <v>549</v>
      </c>
      <c r="I222" s="35">
        <v>9000</v>
      </c>
      <c r="K222" s="37">
        <f t="shared" ref="K222:K224" si="11">+I222</f>
        <v>9000</v>
      </c>
    </row>
    <row r="223" spans="1:13" ht="15" customHeight="1" x14ac:dyDescent="0.2">
      <c r="A223" s="7">
        <v>2022</v>
      </c>
      <c r="B223" s="2" t="s">
        <v>204</v>
      </c>
      <c r="C223" t="s">
        <v>541</v>
      </c>
      <c r="D223" s="3" t="s">
        <v>263</v>
      </c>
      <c r="E223" t="s">
        <v>550</v>
      </c>
      <c r="F223" s="35">
        <v>15000</v>
      </c>
      <c r="H223" t="s">
        <v>550</v>
      </c>
      <c r="I223" s="35">
        <v>15000</v>
      </c>
      <c r="K223" s="37">
        <f t="shared" si="11"/>
        <v>15000</v>
      </c>
    </row>
    <row r="224" spans="1:13" ht="15" customHeight="1" x14ac:dyDescent="0.2">
      <c r="A224" s="7">
        <v>2022</v>
      </c>
      <c r="B224" s="2" t="s">
        <v>204</v>
      </c>
      <c r="C224" t="s">
        <v>551</v>
      </c>
      <c r="D224" s="3" t="s">
        <v>263</v>
      </c>
      <c r="E224" t="s">
        <v>551</v>
      </c>
      <c r="F224" s="35">
        <v>62500</v>
      </c>
      <c r="H224" t="s">
        <v>551</v>
      </c>
      <c r="I224" s="35">
        <v>62500</v>
      </c>
      <c r="K224" s="37">
        <f t="shared" si="11"/>
        <v>62500</v>
      </c>
    </row>
    <row r="225" spans="6:6" ht="15" customHeight="1" x14ac:dyDescent="0.2">
      <c r="F225" s="35"/>
    </row>
    <row r="226" spans="6:6" ht="15" customHeight="1" x14ac:dyDescent="0.2">
      <c r="F226" s="35"/>
    </row>
    <row r="227" spans="6:6" ht="15" customHeight="1" x14ac:dyDescent="0.2">
      <c r="F227" s="35"/>
    </row>
    <row r="228" spans="6:6" ht="15" customHeight="1" x14ac:dyDescent="0.2">
      <c r="F228" s="35"/>
    </row>
    <row r="229" spans="6:6" ht="15" customHeight="1" x14ac:dyDescent="0.2">
      <c r="F229" s="35"/>
    </row>
    <row r="230" spans="6:6" ht="15" customHeight="1" x14ac:dyDescent="0.2">
      <c r="F230" s="35"/>
    </row>
    <row r="231" spans="6:6" ht="15" customHeight="1" x14ac:dyDescent="0.2">
      <c r="F231" s="35"/>
    </row>
    <row r="232" spans="6:6" ht="15" customHeight="1" x14ac:dyDescent="0.2">
      <c r="F232" s="35"/>
    </row>
    <row r="233" spans="6:6" ht="15" customHeight="1" x14ac:dyDescent="0.2">
      <c r="F233" s="35"/>
    </row>
    <row r="234" spans="6:6" x14ac:dyDescent="0.2">
      <c r="F234" s="35"/>
    </row>
  </sheetData>
  <autoFilter ref="A1:V1">
    <sortState ref="A2:CC202">
      <sortCondition ref="A1"/>
    </sortState>
  </autoFilter>
  <sortState ref="A206:XFD233">
    <sortCondition ref="A206:A233"/>
  </sortState>
  <pageMargins left="0.25" right="0.25" top="0.25" bottom="0.25" header="0" footer="0"/>
  <pageSetup pageOrder="overThenDown" orientation="landscape" horizontalDpi="4294967293"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Projects 2003-2022</vt:lpstr>
      <vt:lpstr>Orig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Sprague</dc:creator>
  <cp:lastModifiedBy>Mary Sprague</cp:lastModifiedBy>
  <cp:lastPrinted>2021-01-25T13:53:32Z</cp:lastPrinted>
  <dcterms:created xsi:type="dcterms:W3CDTF">2015-07-28T20:47:50Z</dcterms:created>
  <dcterms:modified xsi:type="dcterms:W3CDTF">2021-02-20T18:10:26Z</dcterms:modified>
</cp:coreProperties>
</file>